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9040" windowHeight="164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6" i="1"/>
  <c r="L7"/>
  <c r="L8"/>
  <c r="L5"/>
  <c r="M5" l="1"/>
  <c r="O5" s="1"/>
  <c r="M6"/>
  <c r="O6" s="1"/>
  <c r="M7"/>
  <c r="O7" s="1"/>
  <c r="M8"/>
  <c r="O8" s="1"/>
  <c r="J7"/>
  <c r="K7" s="1"/>
  <c r="J8"/>
  <c r="K8" s="1"/>
  <c r="I5"/>
  <c r="J5" s="1"/>
  <c r="K5" s="1"/>
  <c r="I6"/>
  <c r="J6" s="1"/>
  <c r="K6" s="1"/>
  <c r="I7"/>
  <c r="I8"/>
  <c r="M9" l="1"/>
  <c r="O10"/>
  <c r="N10"/>
</calcChain>
</file>

<file path=xl/sharedStrings.xml><?xml version="1.0" encoding="utf-8"?>
<sst xmlns="http://schemas.openxmlformats.org/spreadsheetml/2006/main" count="38" uniqueCount="32">
  <si>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</si>
  <si>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</si>
  <si>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</si>
  <si>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</si>
  <si>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</si>
  <si>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</si>
  <si>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</si>
  <si>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</si>
  <si>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</si>
  <si>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Цена, руб./ком. предл., исх. № </t>
  </si>
  <si>
    <t>В результате проведенного расчета Н(М)ЦК с НДС (п.17) составила:</t>
  </si>
  <si>
    <t>Количество</t>
  </si>
  <si>
    <t>НМЦК, определенная методом сопоставимых рыночных цен (анализа рынка), с НДС с учетом выделенных лимитов</t>
  </si>
  <si>
    <t>Цена за уп. с учетом НДС и оптовой надбавки (руб./ед.изм.)</t>
  </si>
  <si>
    <t>Цена за единицу изм. с округлением  до сотых долей после запятой (руб.) с учетом НДС и оптовой надбавки (руб./ед.изм.)</t>
  </si>
  <si>
    <t>Н(М)ЦК  с учетом НДС и оптовой надбавки (руб./ед.изм.)</t>
  </si>
  <si>
    <t>Сумма цен за единицу</t>
  </si>
  <si>
    <t>упак</t>
  </si>
  <si>
    <t>Определение НМЦК произведено Заказчиком в соответствии с  Приказом Минздрава России от 19.12.2019г.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</t>
  </si>
  <si>
    <t>Велаксин таблетки 75 мг 28 шт</t>
  </si>
  <si>
    <t>Велаксин таблетки 37.5 мг 28 шт</t>
  </si>
  <si>
    <t>МНН</t>
  </si>
  <si>
    <t>ВЕНЛАФАКСИН</t>
  </si>
  <si>
    <t>АГОМЕЛАТИН</t>
  </si>
  <si>
    <t>Вальдоксан® таблетки покрытые пленочной оболочкой 25 мг 28 шт</t>
  </si>
  <si>
    <t>ЭСЦИТАЛОПРАМ</t>
  </si>
  <si>
    <t>Элицея таблетки, покрытые пленочной оболочкой 10 мг 28 шт</t>
  </si>
  <si>
    <t>Наименование товара, форма выпуска, дозировка, количество в упаковке</t>
  </si>
  <si>
    <t>Коммерческое предложение № Б/2026/645 от 09.06.2026 г.</t>
  </si>
  <si>
    <t>Коммерческое предложение № С/2026/3074 от 09.06.2026 г.</t>
  </si>
  <si>
    <t>Коммерческое предложение № Ц/2026/3500 от 09.06.2026 г.</t>
  </si>
  <si>
    <t xml:space="preserve">Источниками информации для формирования начальной (максимальной) цены договора являлись ответы на запрос цен № 0372100038226000061 от 23.03.2026 г., размещенный на ЕИС.            
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</si>
</sst>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16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4" fontId="6" fillId="0" borderId="1" xfId="0" applyNumberFormat="1" applyFont="1" applyBorder="1" applyAlignment="1">
      <alignment vertical="top"/>
    </xf>
    <xf numFmtId="0" fontId="6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vertical="top" wrapText="1"/>
    </xf>
    <xf numFmtId="3" fontId="6" fillId="0" borderId="0" xfId="0" applyNumberFormat="1" applyFont="1" applyAlignment="1">
      <alignment vertical="top"/>
    </xf>
    <xf numFmtId="164" fontId="10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5" name="Text Box 311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4" name="Text Box 310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3" name="Text Box 309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2" name="Text Box 308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1" name="Text Box 307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0" name="Text Box 306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9" name="Text Box 305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8" name="Text Box 304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7" name="Text Box 30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6" name="Text Box 302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5" name="Text Box 301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4" name="Text Box 300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3" name="Text Box 299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2" name="Text Box 298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1" name="Text Box 297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20" name="Text Box 296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9" name="Text Box 295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8" name="Text Box 294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7" name="Text Box 29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6" name="Text Box 292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5" name="Text Box 29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4" name="Text Box 290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3" name="Text Box 289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2" name="Text Box 288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1" name="Text Box 287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10" name="Text Box 286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9" name="Text Box 285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8" name="Text Box 284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7" name="Text Box 28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6" name="Text Box 282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5" name="Text Box 28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4" name="Text Box 280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3" name="Text Box 279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2" name="Text Box 278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1" name="Text Box 277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00" name="Text Box 276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7" name="Text Box 27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6" name="Text Box 272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5" name="Text Box 271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4" name="Text Box 270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3" name="Text Box 269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2" name="Text Box 268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1" name="Text Box 267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90" name="Text Box 266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9" name="Text Box 265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8" name="Text Box 264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7" name="Text Box 26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6" name="Text Box 262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5" name="Text Box 26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4" name="Text Box 260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3" name="Text Box 259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2" name="Text Box 258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1" name="Text Box 257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80" name="Text Box 256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9" name="Text Box 255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8" name="Text Box 254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7" name="Text Box 25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6" name="Text Box 252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5" name="Text Box 25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4" name="Text Box 250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3" name="Text Box 249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2" name="Text Box 248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1" name="Text Box 247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70" name="Text Box 246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9" name="Text Box 245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8" name="Text Box 244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7" name="Text Box 24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6" name="Text Box 242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5" name="Text Box 241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4" name="Text Box 240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3" name="Text Box 239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2" name="Text Box 238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1" name="Text Box 237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60" name="Text Box 236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9" name="Text Box 235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8" name="Text 1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7" name="Text 2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6" name="Text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5" name="Text 4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4" name="Text 5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3" name="Text 6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2" name="Text 7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1" name="Text 8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50" name="Text 9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9" name="Text 10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8" name="Text 11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7" name="Text 12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6" name="Text 1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5" name="Text 14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4" name="Text 15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3" name="Text 16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2" name="Text 17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1" name="Text 18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40" name="Text 19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9" name="Text 20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8" name="Text 21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7" name="Text 22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6" name="Text 2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5" name="Text 24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4" name="Text 25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3" name="Text 26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2" name="Text 27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1" name="Text 28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30" name="Text 29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9" name="Text 30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8" name="Text 31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7" name="Text 32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6" name="Text 3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5" name="Text 34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4" name="Text 35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3" name="Text 36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2" name="Text 37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1" name="Text 38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20" name="Text 40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9" name="Text 41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8" name="Text 42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7" name="Text 4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6" name="Text 44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5" name="Text 45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4" name="Text 46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3" name="Text 47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2" name="Text 4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1" name="Text 49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10" name="Text 50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9" name="Text 5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8" name="Text 52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7" name="Text 5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6" name="Text 54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5" name="Text 55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4" name="Text 56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3" name="Text 57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2" name="Text 5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1" name="Text 59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200" name="Text 60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9" name="Text 6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8" name="Text 62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7" name="Text 6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6" name="Text 64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5" name="Text 65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4" name="Text 66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3" name="Text 67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2" name="Text 6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1" name="Text 69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90" name="Text 70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9" name="Text 71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8" name="Text 72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7" name="Text 7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6" name="Text 74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5" name="Text 75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4" name="Text 76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3" name="Text 77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182" name="Text 7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9" name="Text Box 315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2774" cy="188190"/>
    <xdr:sp macro="" textlink="">
      <xdr:nvSpPr>
        <xdr:cNvPr id="1338" name="Text 39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tabSelected="1" zoomScale="85" zoomScaleNormal="85" workbookViewId="0">
      <selection activeCell="R8" sqref="R8"/>
    </sheetView>
  </sheetViews>
  <sheetFormatPr defaultColWidth="9.140625" defaultRowHeight="15"/>
  <cols>
    <col min="1" max="1" width="4.28515625" style="2" customWidth="1"/>
    <col min="2" max="2" width="26.85546875" style="2" customWidth="1"/>
    <col min="3" max="3" width="33.140625" style="2" customWidth="1"/>
    <col min="4" max="4" width="13.7109375" style="12" customWidth="1"/>
    <col min="5" max="5" width="10.28515625" style="2" customWidth="1"/>
    <col min="6" max="6" width="18.140625" style="17" customWidth="1"/>
    <col min="7" max="7" width="17.42578125" style="7" customWidth="1"/>
    <col min="8" max="8" width="17.5703125" style="7" customWidth="1"/>
    <col min="9" max="9" width="13.7109375" style="8" customWidth="1"/>
    <col min="10" max="10" width="11.7109375" style="9" customWidth="1"/>
    <col min="11" max="11" width="12.85546875" style="9" customWidth="1"/>
    <col min="12" max="12" width="13.85546875" style="2" customWidth="1"/>
    <col min="13" max="13" width="15" style="10" customWidth="1"/>
    <col min="14" max="14" width="15" style="2" hidden="1" customWidth="1"/>
    <col min="15" max="15" width="13.28515625" style="11" customWidth="1"/>
    <col min="16" max="19" width="9.140625" style="1"/>
    <col min="20" max="20" width="9.28515625" style="1" bestFit="1" customWidth="1"/>
    <col min="21" max="16384" width="9.140625" style="1"/>
  </cols>
  <sheetData>
    <row r="1" spans="1:15" s="14" customFormat="1">
      <c r="A1" s="40" t="s">
        <v>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72" customHeight="1">
      <c r="A2" s="36" t="s">
        <v>0</v>
      </c>
      <c r="B2" s="37" t="s">
        <v>21</v>
      </c>
      <c r="C2" s="36" t="s">
        <v>27</v>
      </c>
      <c r="D2" s="36" t="s">
        <v>11</v>
      </c>
      <c r="E2" s="36" t="s">
        <v>1</v>
      </c>
      <c r="F2" s="22" t="s">
        <v>9</v>
      </c>
      <c r="G2" s="22" t="s">
        <v>9</v>
      </c>
      <c r="H2" s="22" t="s">
        <v>9</v>
      </c>
      <c r="I2" s="36" t="s">
        <v>2</v>
      </c>
      <c r="J2" s="36"/>
      <c r="K2" s="36"/>
      <c r="L2" s="36" t="s">
        <v>12</v>
      </c>
      <c r="M2" s="36"/>
      <c r="N2" s="36"/>
      <c r="O2" s="36"/>
    </row>
    <row r="3" spans="1:15" ht="13.9" customHeight="1">
      <c r="A3" s="36"/>
      <c r="B3" s="43"/>
      <c r="C3" s="36"/>
      <c r="D3" s="36"/>
      <c r="E3" s="36"/>
      <c r="F3" s="38" t="s">
        <v>28</v>
      </c>
      <c r="G3" s="38" t="s">
        <v>29</v>
      </c>
      <c r="H3" s="38" t="s">
        <v>30</v>
      </c>
      <c r="I3" s="36" t="s">
        <v>6</v>
      </c>
      <c r="J3" s="36" t="s">
        <v>4</v>
      </c>
      <c r="K3" s="36" t="s">
        <v>5</v>
      </c>
      <c r="L3" s="36" t="s">
        <v>13</v>
      </c>
      <c r="M3" s="36" t="s">
        <v>14</v>
      </c>
      <c r="N3" s="36" t="s">
        <v>7</v>
      </c>
      <c r="O3" s="41" t="s">
        <v>15</v>
      </c>
    </row>
    <row r="4" spans="1:15" ht="126.75" customHeight="1">
      <c r="A4" s="37"/>
      <c r="B4" s="44"/>
      <c r="C4" s="37"/>
      <c r="D4" s="37"/>
      <c r="E4" s="37"/>
      <c r="F4" s="39"/>
      <c r="G4" s="39"/>
      <c r="H4" s="39"/>
      <c r="I4" s="37"/>
      <c r="J4" s="37"/>
      <c r="K4" s="37"/>
      <c r="L4" s="37"/>
      <c r="M4" s="37"/>
      <c r="N4" s="37"/>
      <c r="O4" s="42"/>
    </row>
    <row r="5" spans="1:15" ht="30">
      <c r="A5" s="30">
        <v>1</v>
      </c>
      <c r="B5" s="30" t="s">
        <v>23</v>
      </c>
      <c r="C5" s="30" t="s">
        <v>24</v>
      </c>
      <c r="D5" s="28">
        <v>18</v>
      </c>
      <c r="E5" s="26" t="s">
        <v>17</v>
      </c>
      <c r="F5" s="3">
        <v>1760.08</v>
      </c>
      <c r="G5" s="3">
        <v>1760.35</v>
      </c>
      <c r="H5" s="3">
        <v>1760.2</v>
      </c>
      <c r="I5" s="21">
        <f>AVERAGE(F5,G5,H5)</f>
        <v>1760.21</v>
      </c>
      <c r="J5" s="21">
        <f t="shared" ref="J5:J8" si="0">AVEDEV(G5,H5,I5)</f>
        <v>6.4444444444385837E-2</v>
      </c>
      <c r="K5" s="21">
        <f t="shared" ref="K5:K8" si="1">J5/I5*100</f>
        <v>3.6611793163534938E-3</v>
      </c>
      <c r="L5" s="25">
        <f>MIN(F5,G5,H5)</f>
        <v>1760.08</v>
      </c>
      <c r="M5" s="21">
        <f t="shared" ref="M5:M8" si="2">ROUNDDOWN(L5,2)</f>
        <v>1760.08</v>
      </c>
      <c r="N5" s="24"/>
      <c r="O5" s="21">
        <f>M5*D5</f>
        <v>31681.439999999999</v>
      </c>
    </row>
    <row r="6" spans="1:15">
      <c r="A6" s="30">
        <v>2</v>
      </c>
      <c r="B6" s="30" t="s">
        <v>22</v>
      </c>
      <c r="C6" s="30" t="s">
        <v>19</v>
      </c>
      <c r="D6" s="28">
        <v>53</v>
      </c>
      <c r="E6" s="26" t="s">
        <v>17</v>
      </c>
      <c r="F6" s="3">
        <v>1960</v>
      </c>
      <c r="G6" s="3">
        <v>1970</v>
      </c>
      <c r="H6" s="3">
        <v>1975</v>
      </c>
      <c r="I6" s="21">
        <f>AVERAGE(F6,G6,H6)</f>
        <v>1968.3333333333333</v>
      </c>
      <c r="J6" s="21">
        <f t="shared" si="0"/>
        <v>2.5925925925926094</v>
      </c>
      <c r="K6" s="21">
        <f t="shared" si="1"/>
        <v>0.13171511901401911</v>
      </c>
      <c r="L6" s="29">
        <f t="shared" ref="L6:L8" si="3">MIN(F6,G6,H6)</f>
        <v>1960</v>
      </c>
      <c r="M6" s="21">
        <f t="shared" si="2"/>
        <v>1960</v>
      </c>
      <c r="N6" s="24"/>
      <c r="O6" s="21">
        <f>M6*D6</f>
        <v>103880</v>
      </c>
    </row>
    <row r="7" spans="1:15">
      <c r="A7" s="30">
        <v>3</v>
      </c>
      <c r="B7" s="30" t="s">
        <v>22</v>
      </c>
      <c r="C7" s="30" t="s">
        <v>20</v>
      </c>
      <c r="D7" s="28">
        <v>33</v>
      </c>
      <c r="E7" s="26" t="s">
        <v>17</v>
      </c>
      <c r="F7" s="3">
        <v>1400</v>
      </c>
      <c r="G7" s="3">
        <v>1430</v>
      </c>
      <c r="H7" s="3">
        <v>1450</v>
      </c>
      <c r="I7" s="21">
        <f>AVERAGE(F7,G7,H7)</f>
        <v>1426.6666666666667</v>
      </c>
      <c r="J7" s="21">
        <f t="shared" si="0"/>
        <v>9.6296296296296386</v>
      </c>
      <c r="K7" s="21">
        <f t="shared" si="1"/>
        <v>0.67497403946002132</v>
      </c>
      <c r="L7" s="29">
        <f t="shared" si="3"/>
        <v>1400</v>
      </c>
      <c r="M7" s="21">
        <f t="shared" si="2"/>
        <v>1400</v>
      </c>
      <c r="N7" s="24"/>
      <c r="O7" s="21">
        <f>M7*D7</f>
        <v>46200</v>
      </c>
    </row>
    <row r="8" spans="1:15" ht="30">
      <c r="A8" s="27">
        <v>4</v>
      </c>
      <c r="B8" s="27" t="s">
        <v>25</v>
      </c>
      <c r="C8" s="27" t="s">
        <v>26</v>
      </c>
      <c r="D8" s="27">
        <v>44</v>
      </c>
      <c r="E8" s="26" t="s">
        <v>17</v>
      </c>
      <c r="F8" s="3">
        <v>1540</v>
      </c>
      <c r="G8" s="3">
        <v>1550</v>
      </c>
      <c r="H8" s="3">
        <v>1600</v>
      </c>
      <c r="I8" s="21">
        <f>AVERAGE(F8,G8,H8)</f>
        <v>1563.3333333333333</v>
      </c>
      <c r="J8" s="21">
        <f t="shared" si="0"/>
        <v>19.259259259259277</v>
      </c>
      <c r="K8" s="21">
        <f t="shared" si="1"/>
        <v>1.2319355602937705</v>
      </c>
      <c r="L8" s="29">
        <f t="shared" si="3"/>
        <v>1540</v>
      </c>
      <c r="M8" s="21">
        <f t="shared" si="2"/>
        <v>1540</v>
      </c>
      <c r="N8" s="24"/>
      <c r="O8" s="21">
        <f>M8*D8</f>
        <v>67760</v>
      </c>
    </row>
    <row r="9" spans="1:15">
      <c r="A9" s="32" t="s">
        <v>16</v>
      </c>
      <c r="B9" s="32"/>
      <c r="C9" s="32"/>
      <c r="D9" s="31"/>
      <c r="E9" s="19"/>
      <c r="F9" s="16"/>
      <c r="G9" s="23"/>
      <c r="H9" s="23"/>
      <c r="I9" s="3"/>
      <c r="J9" s="20"/>
      <c r="K9" s="4"/>
      <c r="L9" s="20"/>
      <c r="M9" s="18">
        <f>SUM(M5:M8)</f>
        <v>6660.08</v>
      </c>
      <c r="N9" s="5"/>
      <c r="O9" s="6"/>
    </row>
    <row r="10" spans="1:15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3" t="e">
        <f>SUM(#REF!)</f>
        <v>#REF!</v>
      </c>
      <c r="O10" s="15">
        <f>SUM(O5:O8)</f>
        <v>249521.44</v>
      </c>
    </row>
    <row r="11" spans="1:15" ht="36.75" customHeight="1">
      <c r="A11" s="34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>
      <c r="A12" s="35" t="s">
        <v>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>
      <c r="A13" s="32" t="s">
        <v>31</v>
      </c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</sheetData>
  <sheetProtection selectLockedCells="1" selectUnlockedCells="1"/>
  <mergeCells count="23">
    <mergeCell ref="A1:O1"/>
    <mergeCell ref="E2:E4"/>
    <mergeCell ref="N3:N4"/>
    <mergeCell ref="M3:M4"/>
    <mergeCell ref="J3:J4"/>
    <mergeCell ref="O3:O4"/>
    <mergeCell ref="L2:O2"/>
    <mergeCell ref="A2:A4"/>
    <mergeCell ref="I2:K2"/>
    <mergeCell ref="K3:K4"/>
    <mergeCell ref="L3:L4"/>
    <mergeCell ref="C2:C4"/>
    <mergeCell ref="B2:B4"/>
    <mergeCell ref="A13:O13"/>
    <mergeCell ref="A11:O11"/>
    <mergeCell ref="A12:O12"/>
    <mergeCell ref="A10:M10"/>
    <mergeCell ref="I3:I4"/>
    <mergeCell ref="D2:D4"/>
    <mergeCell ref="F3:F4"/>
    <mergeCell ref="A9:C9"/>
    <mergeCell ref="G3:G4"/>
    <mergeCell ref="H3:H4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IRU-PC</cp:lastModifiedBy>
  <cp:lastPrinted>2020-09-29T07:57:36Z</cp:lastPrinted>
  <dcterms:created xsi:type="dcterms:W3CDTF">2014-01-29T10:37:40Z</dcterms:created>
  <dcterms:modified xsi:type="dcterms:W3CDTF">2026-06-29T05:51:08Z</dcterms:modified>
</cp:coreProperties>
</file>