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montova_VA\AppData\Roaming\1C\1cv8\00000000-0000-0000-0000-000000000000\fe8a87d4-8be0-4d9b-8566-2b54e1bbf3b8\App\"/>
    </mc:Choice>
  </mc:AlternateContent>
  <bookViews>
    <workbookView xWindow="0" yWindow="0" windowWidth="28800" windowHeight="12345"/>
  </bookViews>
  <sheets>
    <sheet name="РЦ ФАС" sheetId="1" r:id="rId1"/>
  </sheets>
  <calcPr calcId="162913" fullPrecision="0"/>
</workbook>
</file>

<file path=xl/calcChain.xml><?xml version="1.0" encoding="utf-8"?>
<calcChain xmlns="http://schemas.openxmlformats.org/spreadsheetml/2006/main">
  <c r="T5" i="1" l="1"/>
  <c r="S5" i="1"/>
  <c r="R5" i="1"/>
  <c r="Q5" i="1"/>
  <c r="O5" i="1"/>
  <c r="N5" i="1"/>
  <c r="M5" i="1"/>
  <c r="L5" i="1"/>
  <c r="I5" i="1"/>
  <c r="G5" i="1"/>
  <c r="H5" i="1" l="1"/>
  <c r="D5" i="1" l="1"/>
  <c r="T6" i="1" l="1"/>
</calcChain>
</file>

<file path=xl/sharedStrings.xml><?xml version="1.0" encoding="utf-8"?>
<sst xmlns="http://schemas.openxmlformats.org/spreadsheetml/2006/main" count="27" uniqueCount="27">
  <si>
    <t>№ п/п</t>
  </si>
  <si>
    <t>Существенные условия</t>
  </si>
  <si>
    <t>Ед.изм. в ЕСКЛП</t>
  </si>
  <si>
    <t>Кол-во в ЕСКЛП</t>
  </si>
  <si>
    <t>Ед. изм.</t>
  </si>
  <si>
    <t>Кол-во упак</t>
  </si>
  <si>
    <t>Коммерческое предложение (руб./ед.изм.)</t>
  </si>
  <si>
    <t>Однородность совокупности значений выявленных цен, используемых в расчете цены договора</t>
  </si>
  <si>
    <t>ГРЛС</t>
  </si>
  <si>
    <t>Цнена договара, определенная методом сопоставимых рыночных цен (анализа рынка)*</t>
  </si>
  <si>
    <t>Среднее значение цены, руб.</t>
  </si>
  <si>
    <t>Среднее квадратичное отклонение*****</t>
  </si>
  <si>
    <t xml:space="preserve">Коэффициент вариации цен****   </t>
  </si>
  <si>
    <t>Расчетная цена за упак. (руб./ед.изм.)</t>
  </si>
  <si>
    <t>ЦК с учетом округления цены за единицу (руб.)**</t>
  </si>
  <si>
    <t>упак</t>
  </si>
  <si>
    <t>В результате проведенного расчета ЦК составила, руб.:</t>
  </si>
  <si>
    <t xml:space="preserve">Определение НМЦК произведено Заказчиком в соответствии с  Приказом Минздрава России от 19.12.2019г. №1064н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</t>
  </si>
  <si>
    <t>шт</t>
  </si>
  <si>
    <t>Расчетная цена за ед.изм. ЕСКЛП (руб./ед.изм.) без НДС</t>
  </si>
  <si>
    <t>Расчетная цена за ед.изм. ЕСКЛП (руб./ед.изм.) с НДС</t>
  </si>
  <si>
    <t>№ КП-26-05-5153 от 21.05.26</t>
  </si>
  <si>
    <t>№ КП-26-05-5154 от 21.05.26</t>
  </si>
  <si>
    <t>№ КП-26-05-5155 от 22.05.26</t>
  </si>
  <si>
    <t>Расчет и обоснование цены договора</t>
  </si>
  <si>
    <t>АБЕМАЦИКЛИБ, ТАБЛЕТКИ, ПОКРЫТЫЕ ОБОЛОЧКОЙ 150 мг</t>
  </si>
  <si>
    <t>За расчетный период исполненных контрактов по данному товару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</si>
</sst>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\-??_р_._-;_-@_-"/>
    <numFmt numFmtId="165" formatCode="#,##0.00000\ _₽"/>
    <numFmt numFmtId="166" formatCode="#,##0.00;[Red]#,##0.00"/>
    <numFmt numFmtId="167" formatCode="#,##0.0000000"/>
  </numFmts>
  <fonts count="8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41">
    <xf numFmtId="0" fontId="0" fillId="0" borderId="0" xfId="0"/>
    <xf numFmtId="165" fontId="1" fillId="0" borderId="5" xfId="2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vertical="center"/>
    </xf>
    <xf numFmtId="167" fontId="1" fillId="0" borderId="11" xfId="0" applyNumberFormat="1" applyFont="1" applyFill="1" applyBorder="1" applyAlignment="1">
      <alignment horizontal="center" vertical="center" wrapText="1"/>
    </xf>
    <xf numFmtId="167" fontId="1" fillId="0" borderId="5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3" applyNumberFormat="1" applyFont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center" vertical="center" wrapText="1"/>
    </xf>
    <xf numFmtId="164" fontId="4" fillId="0" borderId="13" xfId="2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2" xfId="1"/>
    <cellStyle name="Обычный_РЦ ФА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zoomScale="90" zoomScaleNormal="90" workbookViewId="0">
      <selection activeCell="A6" sqref="A6:S6"/>
    </sheetView>
  </sheetViews>
  <sheetFormatPr defaultRowHeight="48.75" customHeight="1" x14ac:dyDescent="0.2"/>
  <cols>
    <col min="1" max="1" width="5.42578125" style="4" customWidth="1"/>
    <col min="2" max="2" width="45.28515625" style="4" customWidth="1"/>
    <col min="3" max="6" width="10.85546875" style="4" customWidth="1"/>
    <col min="7" max="9" width="15.5703125" style="4" customWidth="1"/>
    <col min="10" max="11" width="15.5703125" style="4" hidden="1" customWidth="1"/>
    <col min="12" max="14" width="17" style="4" customWidth="1"/>
    <col min="15" max="16" width="12.7109375" style="4" customWidth="1"/>
    <col min="17" max="20" width="15.7109375" style="4" customWidth="1"/>
    <col min="21" max="16384" width="9.140625" style="4"/>
  </cols>
  <sheetData>
    <row r="1" spans="1:20" ht="48.75" customHeight="1" x14ac:dyDescent="0.2">
      <c r="A1" s="22"/>
      <c r="B1" s="22"/>
    </row>
    <row r="2" spans="1:20" s="5" customFormat="1" ht="33" customHeight="1" x14ac:dyDescent="0.2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5" customFormat="1" ht="48.75" customHeight="1" x14ac:dyDescent="0.2">
      <c r="A3" s="32" t="s">
        <v>0</v>
      </c>
      <c r="B3" s="32" t="s">
        <v>1</v>
      </c>
      <c r="C3" s="35" t="s">
        <v>2</v>
      </c>
      <c r="D3" s="35" t="s">
        <v>3</v>
      </c>
      <c r="E3" s="26" t="s">
        <v>4</v>
      </c>
      <c r="F3" s="26" t="s">
        <v>5</v>
      </c>
      <c r="G3" s="23" t="s">
        <v>6</v>
      </c>
      <c r="H3" s="24"/>
      <c r="I3" s="24"/>
      <c r="J3" s="24"/>
      <c r="K3" s="6"/>
      <c r="L3" s="28" t="s">
        <v>7</v>
      </c>
      <c r="M3" s="28"/>
      <c r="N3" s="28"/>
      <c r="O3" s="29" t="s">
        <v>8</v>
      </c>
      <c r="P3" s="38" t="s">
        <v>26</v>
      </c>
      <c r="Q3" s="31" t="s">
        <v>9</v>
      </c>
      <c r="R3" s="31"/>
      <c r="S3" s="31"/>
      <c r="T3" s="31"/>
    </row>
    <row r="4" spans="1:20" s="5" customFormat="1" ht="63" customHeight="1" x14ac:dyDescent="0.2">
      <c r="A4" s="33"/>
      <c r="B4" s="34"/>
      <c r="C4" s="36"/>
      <c r="D4" s="36"/>
      <c r="E4" s="27"/>
      <c r="F4" s="27"/>
      <c r="G4" s="17" t="s">
        <v>21</v>
      </c>
      <c r="H4" s="17" t="s">
        <v>22</v>
      </c>
      <c r="I4" s="17" t="s">
        <v>23</v>
      </c>
      <c r="J4" s="17"/>
      <c r="K4" s="17"/>
      <c r="L4" s="19" t="s">
        <v>10</v>
      </c>
      <c r="M4" s="19" t="s">
        <v>11</v>
      </c>
      <c r="N4" s="18" t="s">
        <v>12</v>
      </c>
      <c r="O4" s="30"/>
      <c r="P4" s="39"/>
      <c r="Q4" s="19" t="s">
        <v>19</v>
      </c>
      <c r="R4" s="19" t="s">
        <v>20</v>
      </c>
      <c r="S4" s="19" t="s">
        <v>13</v>
      </c>
      <c r="T4" s="18" t="s">
        <v>14</v>
      </c>
    </row>
    <row r="5" spans="1:20" s="5" customFormat="1" ht="77.25" customHeight="1" x14ac:dyDescent="0.2">
      <c r="A5" s="7">
        <v>1</v>
      </c>
      <c r="B5" s="37" t="s">
        <v>25</v>
      </c>
      <c r="C5" s="8" t="s">
        <v>18</v>
      </c>
      <c r="D5" s="9">
        <f>F5*56</f>
        <v>168</v>
      </c>
      <c r="E5" s="10" t="s">
        <v>15</v>
      </c>
      <c r="F5" s="10">
        <v>3</v>
      </c>
      <c r="G5" s="15">
        <f>66198.48/56</f>
        <v>1182.1157143</v>
      </c>
      <c r="H5" s="14">
        <f>66211.92/56</f>
        <v>1182.35571</v>
      </c>
      <c r="I5" s="3">
        <f>66203/56</f>
        <v>1182.19643</v>
      </c>
      <c r="J5" s="2"/>
      <c r="K5" s="2"/>
      <c r="L5" s="11">
        <f>AVERAGE(G5:J5)</f>
        <v>1182.22262</v>
      </c>
      <c r="M5" s="1">
        <f>STDEV(G5:J5)</f>
        <v>0.12212000000000001</v>
      </c>
      <c r="N5" s="1">
        <f>M5/L5*100</f>
        <v>1.0330000000000001E-2</v>
      </c>
      <c r="O5" s="1">
        <f>16859.21/14</f>
        <v>1204.22929</v>
      </c>
      <c r="P5" s="40"/>
      <c r="Q5" s="16">
        <f>MIN(G5,H5,I5)</f>
        <v>1182.1157143</v>
      </c>
      <c r="R5" s="1">
        <f>ROUND((Q5*1.1*1.1),2)</f>
        <v>1430.36</v>
      </c>
      <c r="S5" s="1">
        <f>R5*56</f>
        <v>80100.160000000003</v>
      </c>
      <c r="T5" s="1">
        <f>S5*F5</f>
        <v>240300.48</v>
      </c>
    </row>
    <row r="6" spans="1:20" ht="36" customHeight="1" x14ac:dyDescent="0.2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2">
        <f>SUM(T5:T5)</f>
        <v>240300.48</v>
      </c>
    </row>
    <row r="7" spans="1:20" ht="48.75" customHeight="1" x14ac:dyDescent="0.2">
      <c r="A7" s="20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20" ht="48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</sheetData>
  <sheetProtection algorithmName="SHA-512" hashValue="ngW5w9KCD2nYqB+sCQaMzaZtTWdUFMPsjVJJ6szvcj+2bjvwENBwF26SJCque8C3Ct2M0Js5zjyUNtDKzqGz2A==" saltValue="hsNTmti/ccnYGcYbb6rUUw==" spinCount="100000" sheet="1" selectLockedCells="1" selectUnlockedCells="1"/>
  <mergeCells count="15">
    <mergeCell ref="A7:S7"/>
    <mergeCell ref="A2:T2"/>
    <mergeCell ref="A1:B1"/>
    <mergeCell ref="G3:J3"/>
    <mergeCell ref="A6:S6"/>
    <mergeCell ref="E3:E4"/>
    <mergeCell ref="F3:F4"/>
    <mergeCell ref="L3:N3"/>
    <mergeCell ref="O3:O4"/>
    <mergeCell ref="Q3:T3"/>
    <mergeCell ref="A3:A4"/>
    <mergeCell ref="B3:B4"/>
    <mergeCell ref="C3:C4"/>
    <mergeCell ref="D3:D4"/>
    <mergeCell ref="P3:P5"/>
  </mergeCells>
  <pageMargins left="0.2361111111111111" right="0.31527777777777777" top="0.51180555555555551" bottom="0.35416666666666669" header="0.51180555555555551" footer="0.51180555555555551"/>
  <pageSetup paperSize="9" scale="9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РЦ ФАС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Ларичева Юлия Александровна</dc:creator>
  <cp:lastModifiedBy>Лимонтова Валентина Александровна</cp:lastModifiedBy>
  <dcterms:created xsi:type="dcterms:W3CDTF">2023-11-24T09:43:45Z</dcterms:created>
  <dcterms:modified xsi:type="dcterms:W3CDTF">2026-05-26T08:07:09Z</dcterms:modified>
</cp:coreProperties>
</file>