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cps.local\dfs\Контрактная служба\2026 Закупки\2026 44-ФЗ\2026 ед поставщик п.4 ст 93\183 Стекла, слайды, салфетки для науки Неромат_Биомаркал (2026-05-04-01М)\березка\"/>
    </mc:Choice>
  </mc:AlternateContent>
  <bookViews>
    <workbookView xWindow="0" yWindow="0" windowWidth="24750" windowHeight="12300"/>
  </bookViews>
  <sheets>
    <sheet name="нмцк" sheetId="10" r:id="rId1"/>
  </sheets>
  <definedNames>
    <definedName name="_xlnm.Print_Area" localSheetId="0">нмцк!$A$1:$P$16</definedName>
  </definedNames>
  <calcPr calcId="162913"/>
</workbook>
</file>

<file path=xl/calcChain.xml><?xml version="1.0" encoding="utf-8"?>
<calcChain xmlns="http://schemas.openxmlformats.org/spreadsheetml/2006/main">
  <c r="P16" i="10" l="1"/>
  <c r="P8" i="10"/>
  <c r="P9" i="10"/>
  <c r="P10" i="10"/>
  <c r="P11" i="10"/>
  <c r="P12" i="10"/>
  <c r="P13" i="10"/>
  <c r="P14" i="10"/>
  <c r="P15" i="10"/>
  <c r="O8" i="10"/>
  <c r="O9" i="10"/>
  <c r="O10" i="10"/>
  <c r="O11" i="10"/>
  <c r="O12" i="10"/>
  <c r="O13" i="10"/>
  <c r="O14" i="10"/>
  <c r="O15" i="10"/>
  <c r="N8" i="10"/>
  <c r="N9" i="10"/>
  <c r="N10" i="10"/>
  <c r="N11" i="10"/>
  <c r="N12" i="10"/>
  <c r="N13" i="10"/>
  <c r="N14" i="10"/>
  <c r="N15" i="10"/>
  <c r="M8" i="10"/>
  <c r="M9" i="10"/>
  <c r="M10" i="10"/>
  <c r="M11" i="10"/>
  <c r="M12" i="10"/>
  <c r="M13" i="10"/>
  <c r="M14" i="10"/>
  <c r="M15" i="10"/>
  <c r="L8" i="10"/>
  <c r="L9" i="10"/>
  <c r="L10" i="10"/>
  <c r="L11" i="10"/>
  <c r="L12" i="10"/>
  <c r="L13" i="10"/>
  <c r="L14" i="10"/>
  <c r="L15" i="10"/>
  <c r="K8" i="10"/>
  <c r="K9" i="10"/>
  <c r="K10" i="10"/>
  <c r="K11" i="10"/>
  <c r="K12" i="10"/>
  <c r="K13" i="10"/>
  <c r="K14" i="10"/>
  <c r="K15" i="10"/>
  <c r="J8" i="10"/>
  <c r="J9" i="10"/>
  <c r="J10" i="10"/>
  <c r="J11" i="10"/>
  <c r="J12" i="10"/>
  <c r="J13" i="10"/>
  <c r="J14" i="10"/>
  <c r="J15" i="10"/>
  <c r="I8" i="10"/>
  <c r="I9" i="10"/>
  <c r="I10" i="10"/>
  <c r="I11" i="10"/>
  <c r="I12" i="10"/>
  <c r="I13" i="10"/>
  <c r="I14" i="10"/>
  <c r="I15" i="10"/>
  <c r="H8" i="10"/>
  <c r="H9" i="10"/>
  <c r="H10" i="10"/>
  <c r="H11" i="10"/>
  <c r="H12" i="10"/>
  <c r="H13" i="10"/>
  <c r="H14" i="10"/>
  <c r="H15" i="10"/>
  <c r="H7" i="10" l="1"/>
  <c r="I7" i="10" s="1"/>
  <c r="K7" i="10" l="1"/>
  <c r="L7" i="10" s="1"/>
  <c r="J7" i="10"/>
  <c r="M7" i="10" s="1"/>
  <c r="N7" i="10" s="1"/>
  <c r="O7" i="10" s="1"/>
  <c r="P7" i="10" s="1"/>
</calcChain>
</file>

<file path=xl/sharedStrings.xml><?xml version="1.0" encoding="utf-8"?>
<sst xmlns="http://schemas.openxmlformats.org/spreadsheetml/2006/main" count="48" uniqueCount="32">
  <si>
    <t>№ п/п</t>
  </si>
  <si>
    <t>Наименование товара</t>
  </si>
  <si>
    <t>Ед.изм.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</si>
  <si>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</si>
  <si>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</si>
  <si>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</si>
  <si>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</si>
  <si>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i/>
        <sz val="10"/>
        <color indexed="10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</si>
  <si>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</si>
  <si>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</si>
  <si>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</si>
  <si>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</si>
  <si>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х</t>
  </si>
  <si>
    <t>Средняя (средневзвешенная) цена единицы МИ НЦЕ (ЦЕМ), без учета НДС</t>
  </si>
  <si>
    <t>Начальная цена единицы МИ с учетом стоимости всех расходных материалов (НЦЕ (ЦЕМ) + СРМ+ТО ) + НДС</t>
  </si>
  <si>
    <t>НМЦК по позиции с НДС (НЦЕ* количество)</t>
  </si>
  <si>
    <t>НМЦК :</t>
  </si>
  <si>
    <t>Объект закупки: Поставка расходных материалов</t>
  </si>
  <si>
    <t xml:space="preserve">Итого начальная максимальная цена контракта: </t>
  </si>
  <si>
    <t>цена с НДС (КП 1)</t>
  </si>
  <si>
    <t>цена с НДС (КП 2)</t>
  </si>
  <si>
    <t>цена с НДС (КП 3)</t>
  </si>
  <si>
    <t>Рачет начальной (максимальной) цены контракта . Используемый метод определения НМЦК с обоснованием:В целях расчета начальной (максимальной) цены контракта использовано определение НМЦК методом сопоставимых рыночных цен (анализа рынка), который является приоритетным на основании п. 3.2. части III Приказа Министерства экономического развития РФ от 2 октября 2013 г. № 567</t>
  </si>
  <si>
    <t xml:space="preserve"> </t>
  </si>
  <si>
    <t>С учетом выделенного финансирования, определить сумму цен единиц Товара по  минимальной цене предложения</t>
  </si>
  <si>
    <t>шт</t>
  </si>
  <si>
    <t>Одноразовые слайды для счетчика клеток</t>
  </si>
  <si>
    <t xml:space="preserve">Диализный мешок </t>
  </si>
  <si>
    <t>Салфетки безворсовые для протирки оптики</t>
  </si>
  <si>
    <t>Стекло предметное и (или) слайд для микроскопии ИВД, одноразового использования</t>
  </si>
  <si>
    <t>упак</t>
  </si>
  <si>
    <t>упак.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</si>
</sst>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8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165" fontId="20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0" fillId="0" borderId="0" xfId="0" applyNumberFormat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top" wrapText="1"/>
    </xf>
    <xf numFmtId="2" fontId="1" fillId="0" borderId="19" xfId="0" applyNumberFormat="1" applyFont="1" applyFill="1" applyBorder="1" applyAlignment="1">
      <alignment horizontal="center" vertical="top" wrapText="1"/>
    </xf>
    <xf numFmtId="2" fontId="1" fillId="0" borderId="22" xfId="0" applyNumberFormat="1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8" fillId="0" borderId="0" xfId="0" applyFont="1"/>
    <xf numFmtId="2" fontId="1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164" fontId="12" fillId="0" borderId="7" xfId="0" applyNumberFormat="1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23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16" fillId="0" borderId="7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2" fontId="21" fillId="0" borderId="0" xfId="0" applyNumberFormat="1" applyFont="1" applyAlignment="1">
      <alignment horizontal="left" vertical="top"/>
    </xf>
    <xf numFmtId="0" fontId="23" fillId="0" borderId="0" xfId="0" applyFont="1"/>
    <xf numFmtId="0" fontId="24" fillId="2" borderId="7" xfId="0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21" fillId="0" borderId="0" xfId="0" applyNumberFormat="1" applyFont="1"/>
    <xf numFmtId="0" fontId="25" fillId="0" borderId="7" xfId="0" applyFont="1" applyFill="1" applyBorder="1" applyAlignment="1">
      <alignment horizontal="left" vertical="top" wrapText="1" shrinkToFit="1"/>
    </xf>
    <xf numFmtId="0" fontId="25" fillId="0" borderId="7" xfId="0" applyFont="1" applyFill="1" applyBorder="1" applyAlignment="1">
      <alignment horizontal="center" vertical="center" wrapText="1" shrinkToFit="1"/>
    </xf>
    <xf numFmtId="2" fontId="22" fillId="0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top" wrapText="1"/>
    </xf>
    <xf numFmtId="2" fontId="1" fillId="0" borderId="9" xfId="0" applyNumberFormat="1" applyFont="1" applyFill="1" applyBorder="1" applyAlignment="1">
      <alignment horizontal="center" vertical="top" wrapText="1"/>
    </xf>
    <xf numFmtId="2" fontId="1" fillId="0" borderId="10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5" fillId="2" borderId="7" xfId="0" applyFont="1" applyFill="1" applyBorder="1" applyAlignment="1">
      <alignment horizontal="center" vertical="center" wrapText="1"/>
    </xf>
  </cellXfs>
  <cellStyles count="6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"/>
    <cellStyle name="Обычный" xfId="0" builtinId="0"/>
    <cellStyle name="Обычный 2" xfId="2"/>
    <cellStyle name="Обычный 2 2" xfId="3"/>
    <cellStyle name="Обычный 3" xfId="4"/>
    <cellStyle name="Финансовый 2" xf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2781300"/>
          <a:ext cx="990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27527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A4" zoomScale="85" zoomScaleNormal="85" zoomScaleSheetLayoutView="70" workbookViewId="0">
      <selection activeCell="H26" sqref="H26"/>
    </sheetView>
  </sheetViews>
  <sheetFormatPr defaultRowHeight="15.75" x14ac:dyDescent="0.25"/>
  <cols>
    <col min="1" max="1" width="4.7109375" customWidth="1"/>
    <col min="2" max="2" width="76" style="21" customWidth="1"/>
    <col min="3" max="3" width="16.7109375" customWidth="1"/>
    <col min="4" max="4" width="12.28515625" style="5" customWidth="1"/>
    <col min="5" max="5" width="14.42578125" style="19" customWidth="1"/>
    <col min="6" max="6" width="13.85546875" style="19" customWidth="1"/>
    <col min="7" max="8" width="14.42578125" style="19" customWidth="1"/>
    <col min="9" max="9" width="16.5703125" customWidth="1"/>
    <col min="10" max="10" width="22.28515625" customWidth="1"/>
    <col min="11" max="11" width="15.5703125" customWidth="1"/>
    <col min="12" max="12" width="15.140625" customWidth="1"/>
    <col min="13" max="13" width="19.140625" customWidth="1"/>
    <col min="14" max="14" width="19" customWidth="1"/>
    <col min="15" max="15" width="19.28515625" customWidth="1"/>
    <col min="16" max="16" width="19.7109375" customWidth="1"/>
  </cols>
  <sheetData>
    <row r="1" spans="1:16" ht="102" customHeight="1" thickBot="1" x14ac:dyDescent="0.35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4" customHeight="1" thickBot="1" x14ac:dyDescent="0.3">
      <c r="A2" s="48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6" ht="38.25" customHeight="1" x14ac:dyDescent="0.25">
      <c r="A3" s="52" t="s">
        <v>0</v>
      </c>
      <c r="B3" s="55" t="s">
        <v>1</v>
      </c>
      <c r="C3" s="58" t="s">
        <v>2</v>
      </c>
      <c r="D3" s="61" t="s">
        <v>3</v>
      </c>
      <c r="E3" s="64"/>
      <c r="F3" s="65"/>
      <c r="G3" s="15"/>
      <c r="H3" s="15"/>
      <c r="I3" s="66" t="s">
        <v>4</v>
      </c>
      <c r="J3" s="66"/>
      <c r="K3" s="67"/>
      <c r="L3" s="68"/>
      <c r="M3" s="69" t="s">
        <v>5</v>
      </c>
      <c r="N3" s="70"/>
      <c r="O3" s="70"/>
      <c r="P3" s="71"/>
    </row>
    <row r="4" spans="1:16" ht="38.25" customHeight="1" x14ac:dyDescent="0.25">
      <c r="A4" s="53"/>
      <c r="B4" s="56"/>
      <c r="C4" s="59"/>
      <c r="D4" s="62"/>
      <c r="E4" s="16"/>
      <c r="F4" s="16"/>
      <c r="G4" s="16"/>
      <c r="H4" s="17"/>
      <c r="I4" s="9"/>
      <c r="J4" s="9"/>
      <c r="K4" s="10"/>
      <c r="L4" s="11"/>
      <c r="M4" s="12"/>
      <c r="N4" s="13"/>
      <c r="O4" s="13"/>
      <c r="P4" s="14"/>
    </row>
    <row r="5" spans="1:16" ht="175.5" customHeight="1" thickBot="1" x14ac:dyDescent="0.3">
      <c r="A5" s="54"/>
      <c r="B5" s="57"/>
      <c r="C5" s="60"/>
      <c r="D5" s="63"/>
      <c r="E5" s="22" t="s">
        <v>19</v>
      </c>
      <c r="F5" s="22" t="s">
        <v>20</v>
      </c>
      <c r="G5" s="22" t="s">
        <v>21</v>
      </c>
      <c r="H5" s="22" t="s">
        <v>13</v>
      </c>
      <c r="I5" s="23" t="s">
        <v>14</v>
      </c>
      <c r="J5" s="23" t="s">
        <v>15</v>
      </c>
      <c r="K5" s="1" t="s">
        <v>6</v>
      </c>
      <c r="L5" s="2" t="s">
        <v>7</v>
      </c>
      <c r="M5" s="3" t="s">
        <v>8</v>
      </c>
      <c r="N5" s="4" t="s">
        <v>9</v>
      </c>
      <c r="O5" s="4" t="s">
        <v>10</v>
      </c>
      <c r="P5" s="38" t="s">
        <v>11</v>
      </c>
    </row>
    <row r="6" spans="1:16" ht="14.25" customHeight="1" x14ac:dyDescent="0.25">
      <c r="A6" s="8">
        <v>1</v>
      </c>
      <c r="B6" s="20">
        <v>2</v>
      </c>
      <c r="C6" s="28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30">
        <v>16</v>
      </c>
    </row>
    <row r="7" spans="1:16" s="27" customFormat="1" x14ac:dyDescent="0.25">
      <c r="A7" s="29">
        <v>1</v>
      </c>
      <c r="B7" s="44" t="s">
        <v>26</v>
      </c>
      <c r="C7" s="45" t="s">
        <v>30</v>
      </c>
      <c r="D7" s="72">
        <v>7</v>
      </c>
      <c r="E7" s="46">
        <v>8715</v>
      </c>
      <c r="F7" s="46">
        <v>9342.58</v>
      </c>
      <c r="G7" s="46">
        <v>9784</v>
      </c>
      <c r="H7" s="18">
        <f>(E7+F7+G7)/3</f>
        <v>9280.5266666666666</v>
      </c>
      <c r="I7" s="24">
        <f t="shared" ref="I7:I15" si="0">H7</f>
        <v>9280.5266666666666</v>
      </c>
      <c r="J7" s="7">
        <f>I7*D7</f>
        <v>64963.686666666668</v>
      </c>
      <c r="K7" s="25">
        <f>SQRT(((SUM((POWER(E7-I7,2)),(POWER(F7-I7,2)),(POWER(G7-I7,2))))/(3-1)))</f>
        <v>537.19476182603762</v>
      </c>
      <c r="L7" s="25">
        <f t="shared" ref="L7:L15" si="1">K7/I7*100</f>
        <v>5.788408148812362</v>
      </c>
      <c r="M7" s="26">
        <f t="shared" ref="M7:M15" si="2">J7</f>
        <v>64963.686666666668</v>
      </c>
      <c r="N7" s="26">
        <f t="shared" ref="N7:N15" si="3">M7/D7</f>
        <v>9280.5266666666666</v>
      </c>
      <c r="O7" s="26">
        <f t="shared" ref="O7:O15" si="4">ROUNDDOWN(N7,2)</f>
        <v>9280.52</v>
      </c>
      <c r="P7" s="26">
        <f>O7*D7</f>
        <v>64963.64</v>
      </c>
    </row>
    <row r="8" spans="1:16" s="27" customFormat="1" x14ac:dyDescent="0.25">
      <c r="A8" s="29">
        <v>2</v>
      </c>
      <c r="B8" s="44" t="s">
        <v>27</v>
      </c>
      <c r="C8" s="45" t="s">
        <v>25</v>
      </c>
      <c r="D8" s="72">
        <v>5</v>
      </c>
      <c r="E8" s="46">
        <v>15750</v>
      </c>
      <c r="F8" s="46">
        <v>17013.189999999999</v>
      </c>
      <c r="G8" s="46">
        <v>17991.349999999999</v>
      </c>
      <c r="H8" s="18">
        <f t="shared" ref="H8:H15" si="5">(E8+F8+G8)/3</f>
        <v>16918.179999999997</v>
      </c>
      <c r="I8" s="24">
        <f t="shared" si="0"/>
        <v>16918.179999999997</v>
      </c>
      <c r="J8" s="7">
        <f t="shared" ref="J8:J15" si="6">I8*D8</f>
        <v>84590.89999999998</v>
      </c>
      <c r="K8" s="25">
        <f t="shared" ref="K8:K15" si="7">SQRT(((SUM((POWER(E8-I8,2)),(POWER(F8-I8,2)),(POWER(G8-I8,2))))/(3-1)))</f>
        <v>1123.691519368193</v>
      </c>
      <c r="L8" s="25">
        <f t="shared" si="1"/>
        <v>6.64191727105512</v>
      </c>
      <c r="M8" s="26">
        <f t="shared" si="2"/>
        <v>84590.89999999998</v>
      </c>
      <c r="N8" s="26">
        <f t="shared" si="3"/>
        <v>16918.179999999997</v>
      </c>
      <c r="O8" s="26">
        <f t="shared" si="4"/>
        <v>16918.18</v>
      </c>
      <c r="P8" s="26">
        <f t="shared" ref="P8:P15" si="8">O8*D8</f>
        <v>84590.9</v>
      </c>
    </row>
    <row r="9" spans="1:16" s="27" customFormat="1" x14ac:dyDescent="0.25">
      <c r="A9" s="29">
        <v>3</v>
      </c>
      <c r="B9" s="44" t="s">
        <v>28</v>
      </c>
      <c r="C9" s="45" t="s">
        <v>31</v>
      </c>
      <c r="D9" s="72">
        <v>12</v>
      </c>
      <c r="E9" s="46">
        <v>640.5</v>
      </c>
      <c r="F9" s="46">
        <v>686.91</v>
      </c>
      <c r="G9" s="46">
        <v>723</v>
      </c>
      <c r="H9" s="18">
        <f t="shared" si="5"/>
        <v>683.46999999999991</v>
      </c>
      <c r="I9" s="24">
        <f t="shared" si="0"/>
        <v>683.46999999999991</v>
      </c>
      <c r="J9" s="7">
        <f t="shared" si="6"/>
        <v>8201.64</v>
      </c>
      <c r="K9" s="25">
        <f t="shared" si="7"/>
        <v>41.357438266894626</v>
      </c>
      <c r="L9" s="25">
        <f t="shared" si="1"/>
        <v>6.0510978194938527</v>
      </c>
      <c r="M9" s="26">
        <f t="shared" si="2"/>
        <v>8201.64</v>
      </c>
      <c r="N9" s="26">
        <f t="shared" si="3"/>
        <v>683.46999999999991</v>
      </c>
      <c r="O9" s="26">
        <f t="shared" si="4"/>
        <v>683.47</v>
      </c>
      <c r="P9" s="26">
        <f t="shared" si="8"/>
        <v>8201.64</v>
      </c>
    </row>
    <row r="10" spans="1:16" s="27" customFormat="1" ht="16.5" customHeight="1" x14ac:dyDescent="0.25">
      <c r="A10" s="29">
        <v>4</v>
      </c>
      <c r="B10" s="44" t="s">
        <v>29</v>
      </c>
      <c r="C10" s="45" t="s">
        <v>30</v>
      </c>
      <c r="D10" s="72">
        <v>4</v>
      </c>
      <c r="E10" s="46">
        <v>609</v>
      </c>
      <c r="F10" s="46">
        <v>648.32000000000005</v>
      </c>
      <c r="G10" s="46">
        <v>692.4</v>
      </c>
      <c r="H10" s="18">
        <f t="shared" si="5"/>
        <v>649.90666666666675</v>
      </c>
      <c r="I10" s="24">
        <f t="shared" si="0"/>
        <v>649.90666666666675</v>
      </c>
      <c r="J10" s="7">
        <f t="shared" si="6"/>
        <v>2599.626666666667</v>
      </c>
      <c r="K10" s="25">
        <f t="shared" si="7"/>
        <v>41.722633346102839</v>
      </c>
      <c r="L10" s="25">
        <f t="shared" si="1"/>
        <v>6.4197884844135826</v>
      </c>
      <c r="M10" s="26">
        <f t="shared" si="2"/>
        <v>2599.626666666667</v>
      </c>
      <c r="N10" s="26">
        <f t="shared" si="3"/>
        <v>649.90666666666675</v>
      </c>
      <c r="O10" s="26">
        <f t="shared" si="4"/>
        <v>649.9</v>
      </c>
      <c r="P10" s="26">
        <f t="shared" si="8"/>
        <v>2599.6</v>
      </c>
    </row>
    <row r="11" spans="1:16" s="27" customFormat="1" ht="18" customHeight="1" x14ac:dyDescent="0.25">
      <c r="A11" s="29">
        <v>5</v>
      </c>
      <c r="B11" s="44" t="s">
        <v>29</v>
      </c>
      <c r="C11" s="45" t="s">
        <v>30</v>
      </c>
      <c r="D11" s="72">
        <v>3</v>
      </c>
      <c r="E11" s="46">
        <v>609</v>
      </c>
      <c r="F11" s="46">
        <v>648.32000000000005</v>
      </c>
      <c r="G11" s="46">
        <v>692.4</v>
      </c>
      <c r="H11" s="18">
        <f t="shared" si="5"/>
        <v>649.90666666666675</v>
      </c>
      <c r="I11" s="24">
        <f t="shared" si="0"/>
        <v>649.90666666666675</v>
      </c>
      <c r="J11" s="7">
        <f t="shared" si="6"/>
        <v>1949.7200000000003</v>
      </c>
      <c r="K11" s="25">
        <f t="shared" si="7"/>
        <v>41.722633346102839</v>
      </c>
      <c r="L11" s="25">
        <f t="shared" si="1"/>
        <v>6.4197884844135826</v>
      </c>
      <c r="M11" s="26">
        <f t="shared" si="2"/>
        <v>1949.7200000000003</v>
      </c>
      <c r="N11" s="26">
        <f t="shared" si="3"/>
        <v>649.90666666666675</v>
      </c>
      <c r="O11" s="26">
        <f t="shared" si="4"/>
        <v>649.9</v>
      </c>
      <c r="P11" s="26">
        <f t="shared" si="8"/>
        <v>1949.6999999999998</v>
      </c>
    </row>
    <row r="12" spans="1:16" s="27" customFormat="1" ht="15.75" customHeight="1" x14ac:dyDescent="0.25">
      <c r="A12" s="29">
        <v>6</v>
      </c>
      <c r="B12" s="44" t="s">
        <v>29</v>
      </c>
      <c r="C12" s="45" t="s">
        <v>30</v>
      </c>
      <c r="D12" s="72">
        <v>4</v>
      </c>
      <c r="E12" s="46">
        <v>609</v>
      </c>
      <c r="F12" s="46">
        <v>648.32000000000005</v>
      </c>
      <c r="G12" s="46">
        <v>692.4</v>
      </c>
      <c r="H12" s="18">
        <f t="shared" si="5"/>
        <v>649.90666666666675</v>
      </c>
      <c r="I12" s="24">
        <f t="shared" si="0"/>
        <v>649.90666666666675</v>
      </c>
      <c r="J12" s="7">
        <f t="shared" si="6"/>
        <v>2599.626666666667</v>
      </c>
      <c r="K12" s="25">
        <f t="shared" si="7"/>
        <v>41.722633346102839</v>
      </c>
      <c r="L12" s="25">
        <f t="shared" si="1"/>
        <v>6.4197884844135826</v>
      </c>
      <c r="M12" s="26">
        <f t="shared" si="2"/>
        <v>2599.626666666667</v>
      </c>
      <c r="N12" s="26">
        <f t="shared" si="3"/>
        <v>649.90666666666675</v>
      </c>
      <c r="O12" s="26">
        <f t="shared" si="4"/>
        <v>649.9</v>
      </c>
      <c r="P12" s="26">
        <f t="shared" si="8"/>
        <v>2599.6</v>
      </c>
    </row>
    <row r="13" spans="1:16" s="27" customFormat="1" ht="18" customHeight="1" x14ac:dyDescent="0.25">
      <c r="A13" s="29">
        <v>7</v>
      </c>
      <c r="B13" s="44" t="s">
        <v>29</v>
      </c>
      <c r="C13" s="45" t="s">
        <v>30</v>
      </c>
      <c r="D13" s="72">
        <v>3</v>
      </c>
      <c r="E13" s="46">
        <v>609</v>
      </c>
      <c r="F13" s="46">
        <v>648.32000000000005</v>
      </c>
      <c r="G13" s="46">
        <v>692.4</v>
      </c>
      <c r="H13" s="18">
        <f t="shared" si="5"/>
        <v>649.90666666666675</v>
      </c>
      <c r="I13" s="24">
        <f t="shared" si="0"/>
        <v>649.90666666666675</v>
      </c>
      <c r="J13" s="7">
        <f t="shared" si="6"/>
        <v>1949.7200000000003</v>
      </c>
      <c r="K13" s="25">
        <f t="shared" si="7"/>
        <v>41.722633346102839</v>
      </c>
      <c r="L13" s="25">
        <f t="shared" si="1"/>
        <v>6.4197884844135826</v>
      </c>
      <c r="M13" s="26">
        <f t="shared" si="2"/>
        <v>1949.7200000000003</v>
      </c>
      <c r="N13" s="26">
        <f t="shared" si="3"/>
        <v>649.90666666666675</v>
      </c>
      <c r="O13" s="26">
        <f t="shared" si="4"/>
        <v>649.9</v>
      </c>
      <c r="P13" s="26">
        <f t="shared" si="8"/>
        <v>1949.6999999999998</v>
      </c>
    </row>
    <row r="14" spans="1:16" s="27" customFormat="1" ht="18.75" customHeight="1" x14ac:dyDescent="0.25">
      <c r="A14" s="29">
        <v>8</v>
      </c>
      <c r="B14" s="44" t="s">
        <v>29</v>
      </c>
      <c r="C14" s="45" t="s">
        <v>30</v>
      </c>
      <c r="D14" s="72">
        <v>3</v>
      </c>
      <c r="E14" s="46">
        <v>609</v>
      </c>
      <c r="F14" s="46">
        <v>648.32000000000005</v>
      </c>
      <c r="G14" s="46">
        <v>692.4</v>
      </c>
      <c r="H14" s="18">
        <f t="shared" si="5"/>
        <v>649.90666666666675</v>
      </c>
      <c r="I14" s="24">
        <f t="shared" si="0"/>
        <v>649.90666666666675</v>
      </c>
      <c r="J14" s="7">
        <f t="shared" si="6"/>
        <v>1949.7200000000003</v>
      </c>
      <c r="K14" s="25">
        <f t="shared" si="7"/>
        <v>41.722633346102839</v>
      </c>
      <c r="L14" s="25">
        <f t="shared" si="1"/>
        <v>6.4197884844135826</v>
      </c>
      <c r="M14" s="26">
        <f t="shared" si="2"/>
        <v>1949.7200000000003</v>
      </c>
      <c r="N14" s="26">
        <f t="shared" si="3"/>
        <v>649.90666666666675</v>
      </c>
      <c r="O14" s="26">
        <f t="shared" si="4"/>
        <v>649.9</v>
      </c>
      <c r="P14" s="26">
        <f t="shared" si="8"/>
        <v>1949.6999999999998</v>
      </c>
    </row>
    <row r="15" spans="1:16" s="27" customFormat="1" ht="15.75" customHeight="1" x14ac:dyDescent="0.25">
      <c r="A15" s="29">
        <v>9</v>
      </c>
      <c r="B15" s="44" t="s">
        <v>29</v>
      </c>
      <c r="C15" s="45" t="s">
        <v>30</v>
      </c>
      <c r="D15" s="72">
        <v>4</v>
      </c>
      <c r="E15" s="46">
        <v>609</v>
      </c>
      <c r="F15" s="46">
        <v>648.32000000000005</v>
      </c>
      <c r="G15" s="46">
        <v>692.4</v>
      </c>
      <c r="H15" s="18">
        <f t="shared" si="5"/>
        <v>649.90666666666675</v>
      </c>
      <c r="I15" s="24">
        <f t="shared" si="0"/>
        <v>649.90666666666675</v>
      </c>
      <c r="J15" s="7">
        <f t="shared" si="6"/>
        <v>2599.626666666667</v>
      </c>
      <c r="K15" s="25">
        <f t="shared" si="7"/>
        <v>41.722633346102839</v>
      </c>
      <c r="L15" s="25">
        <f t="shared" si="1"/>
        <v>6.4197884844135826</v>
      </c>
      <c r="M15" s="26">
        <f t="shared" si="2"/>
        <v>2599.626666666667</v>
      </c>
      <c r="N15" s="26">
        <f t="shared" si="3"/>
        <v>649.90666666666675</v>
      </c>
      <c r="O15" s="26">
        <f t="shared" si="4"/>
        <v>649.9</v>
      </c>
      <c r="P15" s="26">
        <f t="shared" si="8"/>
        <v>2599.6</v>
      </c>
    </row>
    <row r="16" spans="1:16" x14ac:dyDescent="0.25">
      <c r="A16" s="47" t="s">
        <v>16</v>
      </c>
      <c r="B16" s="47"/>
      <c r="C16" s="41"/>
      <c r="D16" s="41"/>
      <c r="E16" s="33"/>
      <c r="F16" s="34"/>
      <c r="G16" s="35"/>
      <c r="H16" s="35"/>
      <c r="I16" s="36" t="s">
        <v>12</v>
      </c>
      <c r="J16" s="36"/>
      <c r="K16" s="36" t="s">
        <v>12</v>
      </c>
      <c r="L16" s="36" t="s">
        <v>12</v>
      </c>
      <c r="M16" s="36" t="s">
        <v>12</v>
      </c>
      <c r="N16" s="36" t="s">
        <v>12</v>
      </c>
      <c r="O16" s="36" t="s">
        <v>12</v>
      </c>
      <c r="P16" s="37">
        <f>SUM(P7:P15)</f>
        <v>171404.08000000005</v>
      </c>
    </row>
    <row r="17" spans="2:16" x14ac:dyDescent="0.25">
      <c r="D17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2:16" ht="14.45" customHeight="1" x14ac:dyDescent="0.25">
      <c r="B18" s="40" t="s">
        <v>18</v>
      </c>
      <c r="C18" s="43">
        <v>160230</v>
      </c>
      <c r="D18" s="39" t="s">
        <v>24</v>
      </c>
      <c r="E18" s="39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2:16" ht="15" x14ac:dyDescent="0.25">
      <c r="B19"/>
      <c r="D19"/>
      <c r="E19" s="31"/>
      <c r="F19" s="31"/>
      <c r="G19" s="31"/>
      <c r="H19" s="32"/>
      <c r="I19" s="19"/>
    </row>
    <row r="20" spans="2:16" ht="15" x14ac:dyDescent="0.25">
      <c r="B20"/>
      <c r="D20"/>
      <c r="E20" s="31"/>
      <c r="F20" s="31"/>
      <c r="G20" s="31"/>
      <c r="H20" s="32"/>
      <c r="I20" s="19"/>
    </row>
    <row r="21" spans="2:16" ht="15" x14ac:dyDescent="0.25">
      <c r="B21" t="s">
        <v>23</v>
      </c>
      <c r="D21"/>
      <c r="E21" s="31"/>
      <c r="F21"/>
      <c r="G21"/>
      <c r="H21"/>
      <c r="I21" s="42"/>
    </row>
    <row r="22" spans="2:16" ht="15" x14ac:dyDescent="0.25">
      <c r="B22"/>
      <c r="D22"/>
      <c r="E22" s="31"/>
      <c r="F22"/>
      <c r="G22"/>
      <c r="H22"/>
      <c r="I22" s="42"/>
    </row>
    <row r="23" spans="2:16" ht="15" x14ac:dyDescent="0.25">
      <c r="B23"/>
      <c r="D23"/>
      <c r="E23" s="31"/>
      <c r="F23"/>
      <c r="G23"/>
      <c r="H23"/>
      <c r="I23" s="42"/>
    </row>
    <row r="24" spans="2:16" ht="15" x14ac:dyDescent="0.25">
      <c r="B24"/>
      <c r="D24"/>
      <c r="E24" s="31"/>
      <c r="F24"/>
      <c r="G24"/>
      <c r="H24"/>
      <c r="I24" s="42"/>
    </row>
    <row r="25" spans="2:16" ht="15" x14ac:dyDescent="0.25">
      <c r="B25"/>
      <c r="D25"/>
      <c r="E25" s="31"/>
      <c r="F25"/>
      <c r="G25"/>
      <c r="H25"/>
      <c r="I25" s="42"/>
    </row>
    <row r="26" spans="2:16" x14ac:dyDescent="0.25">
      <c r="E26" s="31"/>
    </row>
    <row r="27" spans="2:16" x14ac:dyDescent="0.25">
      <c r="E27" s="31"/>
    </row>
    <row r="28" spans="2:16" x14ac:dyDescent="0.25">
      <c r="E28" s="31"/>
    </row>
  </sheetData>
  <mergeCells count="10">
    <mergeCell ref="A16:B16"/>
    <mergeCell ref="A2:P2"/>
    <mergeCell ref="A1:P1"/>
    <mergeCell ref="A3:A5"/>
    <mergeCell ref="B3:B5"/>
    <mergeCell ref="C3:C5"/>
    <mergeCell ref="D3:D5"/>
    <mergeCell ref="E3:F3"/>
    <mergeCell ref="I3:L3"/>
    <mergeCell ref="M3:P3"/>
  </mergeCells>
  <phoneticPr fontId="9" type="noConversion"/>
  <conditionalFormatting sqref="L7:L15">
    <cfRule type="cellIs" dxfId="0" priority="4" operator="greaterThan">
      <formula>33</formula>
    </cfRule>
  </conditionalFormatting>
  <printOptions horizontalCentered="1"/>
  <pageMargins left="0.39370078740157483" right="0.39370078740157483" top="0.81" bottom="0.76" header="0.52" footer="0.31496062992125984"/>
  <pageSetup paperSize="9" scale="38" fitToHeight="2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RDKB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Чернышёва Анна Игоревна</dc:creator>
  <cp:lastModifiedBy>Чернышёва Анна Игоревна</cp:lastModifiedBy>
  <cp:lastPrinted>2020-11-19T13:38:08Z</cp:lastPrinted>
  <dcterms:created xsi:type="dcterms:W3CDTF">2014-07-03T10:53:02Z</dcterms:created>
  <dcterms:modified xsi:type="dcterms:W3CDTF">2026-07-03T07:44:04Z</dcterms:modified>
</cp:coreProperties>
</file>