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та\ТЗИ 2026 СП\на березку\"/>
    </mc:Choice>
  </mc:AlternateContent>
  <xr:revisionPtr revIDLastSave="0" documentId="13_ncr:1_{65741E87-A153-455B-BC77-04A86AAB8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  <sheet name="Лист1" sheetId="3" state="hidden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/>
</workbook>
</file>

<file path=xl/calcChain.xml><?xml version="1.0" encoding="utf-8"?>
<calcChain xmlns="http://schemas.openxmlformats.org/spreadsheetml/2006/main">
  <c r="I7" i="2" l="1"/>
  <c r="J7" i="2" s="1"/>
  <c r="B132" i="3"/>
  <c r="B130" i="3"/>
  <c r="A127" i="3"/>
  <c r="B127" i="3" s="1"/>
  <c r="A126" i="3"/>
  <c r="B126" i="3" s="1"/>
  <c r="A125" i="3"/>
  <c r="B125" i="3" s="1"/>
  <c r="A124" i="3"/>
  <c r="B124" i="3" s="1"/>
  <c r="A123" i="3"/>
  <c r="B123" i="3" s="1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1" i="3"/>
  <c r="B83" i="3"/>
  <c r="B81" i="3"/>
  <c r="A78" i="3"/>
  <c r="B78" i="3" s="1"/>
  <c r="A77" i="3"/>
  <c r="B77" i="3" s="1"/>
  <c r="A76" i="3"/>
  <c r="B76" i="3" s="1"/>
  <c r="A75" i="3"/>
  <c r="B75" i="3" s="1"/>
  <c r="A74" i="3"/>
  <c r="B74" i="3" s="1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2" i="3"/>
  <c r="B34" i="3"/>
  <c r="B32" i="3"/>
  <c r="A29" i="3"/>
  <c r="B29" i="3" s="1"/>
  <c r="A28" i="3"/>
  <c r="B28" i="3" s="1"/>
  <c r="A27" i="3"/>
  <c r="B27" i="3" s="1"/>
  <c r="A26" i="3"/>
  <c r="B26" i="3" s="1"/>
  <c r="A25" i="3"/>
  <c r="B25" i="3" s="1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L7" i="2" l="1"/>
  <c r="M7" i="2" s="1"/>
  <c r="K7" i="2" l="1"/>
  <c r="I8" i="2"/>
  <c r="J8" i="2" s="1"/>
  <c r="K8" i="2" s="1"/>
  <c r="L8" i="2"/>
  <c r="M8" i="2" s="1"/>
  <c r="N8" i="2" s="1"/>
  <c r="O8" i="2" s="1"/>
  <c r="I9" i="2"/>
  <c r="J9" i="2" s="1"/>
  <c r="K9" i="2" s="1"/>
  <c r="L9" i="2"/>
  <c r="M9" i="2" s="1"/>
  <c r="N9" i="2" s="1"/>
  <c r="O9" i="2" s="1"/>
  <c r="I10" i="2"/>
  <c r="J10" i="2" s="1"/>
  <c r="K10" i="2" s="1"/>
  <c r="L10" i="2"/>
  <c r="M10" i="2" s="1"/>
  <c r="N10" i="2" s="1"/>
  <c r="O10" i="2" s="1"/>
  <c r="I11" i="2"/>
  <c r="J11" i="2" s="1"/>
  <c r="K11" i="2" s="1"/>
  <c r="L11" i="2"/>
  <c r="M11" i="2" s="1"/>
  <c r="N11" i="2" s="1"/>
  <c r="O11" i="2" s="1"/>
  <c r="I12" i="2"/>
  <c r="J12" i="2" s="1"/>
  <c r="K12" i="2" s="1"/>
  <c r="L12" i="2"/>
  <c r="M12" i="2" s="1"/>
  <c r="N12" i="2" s="1"/>
  <c r="O12" i="2" s="1"/>
  <c r="I13" i="2"/>
  <c r="J13" i="2" s="1"/>
  <c r="K13" i="2" s="1"/>
  <c r="L13" i="2"/>
  <c r="M13" i="2" s="1"/>
  <c r="N13" i="2" s="1"/>
  <c r="O13" i="2" s="1"/>
  <c r="I14" i="2"/>
  <c r="J14" i="2" s="1"/>
  <c r="K14" i="2" s="1"/>
  <c r="L14" i="2"/>
  <c r="M14" i="2" s="1"/>
  <c r="N14" i="2" s="1"/>
  <c r="O14" i="2" s="1"/>
  <c r="I15" i="2"/>
  <c r="J15" i="2" s="1"/>
  <c r="K15" i="2" s="1"/>
  <c r="L15" i="2"/>
  <c r="M15" i="2" s="1"/>
  <c r="N15" i="2" s="1"/>
  <c r="O15" i="2" s="1"/>
  <c r="I16" i="2"/>
  <c r="J16" i="2" s="1"/>
  <c r="K16" i="2" s="1"/>
  <c r="L16" i="2"/>
  <c r="M16" i="2" s="1"/>
  <c r="N16" i="2" s="1"/>
  <c r="O16" i="2" s="1"/>
  <c r="I17" i="2"/>
  <c r="J17" i="2" s="1"/>
  <c r="K17" i="2" s="1"/>
  <c r="L17" i="2"/>
  <c r="M17" i="2" s="1"/>
  <c r="N17" i="2" s="1"/>
  <c r="O17" i="2" s="1"/>
  <c r="I18" i="2"/>
  <c r="J18" i="2" s="1"/>
  <c r="K18" i="2" s="1"/>
  <c r="L18" i="2"/>
  <c r="M18" i="2" s="1"/>
  <c r="N18" i="2" s="1"/>
  <c r="O18" i="2" s="1"/>
  <c r="I19" i="2"/>
  <c r="J19" i="2" s="1"/>
  <c r="K19" i="2" s="1"/>
  <c r="L19" i="2"/>
  <c r="M19" i="2" s="1"/>
  <c r="N19" i="2" s="1"/>
  <c r="O19" i="2" s="1"/>
  <c r="I20" i="2"/>
  <c r="J20" i="2" s="1"/>
  <c r="K20" i="2" s="1"/>
  <c r="L20" i="2"/>
  <c r="M20" i="2" s="1"/>
  <c r="N20" i="2" s="1"/>
  <c r="O20" i="2" s="1"/>
  <c r="I21" i="2"/>
  <c r="J21" i="2" s="1"/>
  <c r="K21" i="2" s="1"/>
  <c r="L21" i="2"/>
  <c r="M21" i="2" s="1"/>
  <c r="N21" i="2" s="1"/>
  <c r="O21" i="2" s="1"/>
  <c r="I22" i="2"/>
  <c r="J22" i="2" s="1"/>
  <c r="K22" i="2" s="1"/>
  <c r="L22" i="2"/>
  <c r="M22" i="2" s="1"/>
  <c r="N22" i="2" s="1"/>
  <c r="O22" i="2" s="1"/>
  <c r="I23" i="2"/>
  <c r="J23" i="2" s="1"/>
  <c r="K23" i="2" s="1"/>
  <c r="L23" i="2"/>
  <c r="M23" i="2" s="1"/>
  <c r="N23" i="2" s="1"/>
  <c r="O23" i="2" s="1"/>
  <c r="I24" i="2"/>
  <c r="J24" i="2" s="1"/>
  <c r="K24" i="2" s="1"/>
  <c r="L24" i="2"/>
  <c r="M24" i="2" s="1"/>
  <c r="N24" i="2" s="1"/>
  <c r="O24" i="2" s="1"/>
  <c r="I25" i="2"/>
  <c r="J25" i="2" s="1"/>
  <c r="K25" i="2" s="1"/>
  <c r="L25" i="2"/>
  <c r="M25" i="2" s="1"/>
  <c r="N25" i="2" s="1"/>
  <c r="O25" i="2" s="1"/>
  <c r="I26" i="2"/>
  <c r="J26" i="2" s="1"/>
  <c r="K26" i="2" s="1"/>
  <c r="L26" i="2"/>
  <c r="M26" i="2" s="1"/>
  <c r="N26" i="2" s="1"/>
  <c r="O26" i="2" s="1"/>
  <c r="I27" i="2"/>
  <c r="J27" i="2" s="1"/>
  <c r="K27" i="2" s="1"/>
  <c r="L27" i="2"/>
  <c r="M27" i="2" s="1"/>
  <c r="N27" i="2" s="1"/>
  <c r="O27" i="2" s="1"/>
  <c r="I28" i="2"/>
  <c r="J28" i="2" s="1"/>
  <c r="K28" i="2" s="1"/>
  <c r="L28" i="2"/>
  <c r="M28" i="2" s="1"/>
  <c r="N28" i="2" s="1"/>
  <c r="O28" i="2" s="1"/>
  <c r="I29" i="2"/>
  <c r="J29" i="2" s="1"/>
  <c r="K29" i="2" s="1"/>
  <c r="L29" i="2"/>
  <c r="M29" i="2" s="1"/>
  <c r="N29" i="2" s="1"/>
  <c r="O29" i="2" s="1"/>
  <c r="I30" i="2"/>
  <c r="J30" i="2" s="1"/>
  <c r="K30" i="2" s="1"/>
  <c r="L30" i="2"/>
  <c r="M30" i="2" s="1"/>
  <c r="N30" i="2" s="1"/>
  <c r="O30" i="2" s="1"/>
  <c r="I31" i="2"/>
  <c r="J31" i="2" s="1"/>
  <c r="K31" i="2" s="1"/>
  <c r="L31" i="2"/>
  <c r="M31" i="2" s="1"/>
  <c r="N31" i="2" s="1"/>
  <c r="O31" i="2" s="1"/>
  <c r="I32" i="2"/>
  <c r="J32" i="2" s="1"/>
  <c r="K32" i="2" s="1"/>
  <c r="L32" i="2"/>
  <c r="M32" i="2" s="1"/>
  <c r="N32" i="2" s="1"/>
  <c r="O32" i="2" s="1"/>
  <c r="I33" i="2"/>
  <c r="J33" i="2" s="1"/>
  <c r="K33" i="2" s="1"/>
  <c r="L33" i="2"/>
  <c r="M33" i="2" s="1"/>
  <c r="N33" i="2" s="1"/>
  <c r="O33" i="2" s="1"/>
  <c r="I34" i="2"/>
  <c r="J34" i="2" s="1"/>
  <c r="K34" i="2" s="1"/>
  <c r="L34" i="2"/>
  <c r="M34" i="2" s="1"/>
  <c r="N34" i="2" s="1"/>
  <c r="O34" i="2" s="1"/>
  <c r="I35" i="2"/>
  <c r="J35" i="2" s="1"/>
  <c r="K35" i="2" s="1"/>
  <c r="L35" i="2"/>
  <c r="M35" i="2" s="1"/>
  <c r="N35" i="2" s="1"/>
  <c r="O35" i="2" s="1"/>
  <c r="I36" i="2"/>
  <c r="J36" i="2" s="1"/>
  <c r="K36" i="2" s="1"/>
  <c r="I37" i="2"/>
  <c r="J37" i="2" s="1"/>
  <c r="K37" i="2" s="1"/>
  <c r="L37" i="2"/>
  <c r="M37" i="2" s="1"/>
  <c r="N37" i="2" s="1"/>
  <c r="O37" i="2" s="1"/>
  <c r="L36" i="2"/>
  <c r="M36" i="2" s="1"/>
  <c r="N36" i="2" s="1"/>
  <c r="O36" i="2" s="1"/>
  <c r="N7" i="2" l="1"/>
  <c r="O7" i="2" l="1"/>
  <c r="O38" i="2" s="1" a="1"/>
  <c r="O38" i="2" s="1"/>
  <c r="J39" i="2" l="1"/>
  <c r="E42" i="2"/>
  <c r="A3" i="3"/>
  <c r="B3" i="3" s="1"/>
  <c r="G42" i="2" s="1"/>
</calcChain>
</file>

<file path=xl/sharedStrings.xml><?xml version="1.0" encoding="utf-8"?>
<sst xmlns="http://schemas.openxmlformats.org/spreadsheetml/2006/main" count="138" uniqueCount="69">
  <si>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</si>
  <si>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</si>
  <si>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</si>
  <si>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</si>
  <si>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</si>
  <si>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</si>
  <si>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</si>
  <si>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</si>
  <si>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</si>
  <si>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</si>
  <si>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</si>
  <si>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</si>
  <si>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</si>
  <si>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</si>
  <si>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</si>
  <si>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</si>
  <si>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</si>
  <si>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</si>
  <si>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</si>
  <si>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</si>
  <si>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</si>
  <si>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</si>
  <si>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 xml:space="preserve">Приложение №2             
</t>
  </si>
  <si>
    <t>В результате проведенного расчета Н(М)Ц контракта составила (в руб.):</t>
  </si>
  <si>
    <t>СУММА ПРОПИСЬЮ</t>
  </si>
  <si>
    <t>Константы:</t>
  </si>
  <si>
    <t>Случайные числа:</t>
  </si>
  <si>
    <t>Формула РУС:</t>
  </si>
  <si>
    <t>=ПОДСТАВИТЬ(ПРОПНАЧ(ИНДЕКС(n_4;ПСТР(ТЕКСТ(A1;n0);1;1)+1)&amp;ИНДЕКС(n0x;ПСТР(ТЕКСТ(A1;n0);2;1)+1;ПСТР(ТЕКСТ(A1;n0);3;1)+1)&amp;ЕСЛИ(-ПСТР(ТЕКСТ(A1;n0);1;3);"миллиард"&amp;ВПР(ПСТР(ТЕКСТ(A1;n0);3;1)*И(ПСТР(ТЕКСТ(A1;n0);2;1)-1);мил;2);"")&amp;ИНДЕКС(n_4;ПСТР(ТЕКСТ(A1;n0);4;1)+1)&amp;ИНДЕКС(n0x;ПСТР(ТЕКСТ(A1;n0);5;1)+1;ПСТР(ТЕКСТ(A1;n0);6;1)+1)&amp;ЕСЛИ(-ПСТР(ТЕКСТ(A1;n0);4;3);"миллион"&amp;ВПР(ПСТР(ТЕКСТ(A1;n0);6;1)*И(ПСТР(ТЕКСТ(A1;n0);5;1)-1);мил;2);"")&amp;ИНДЕКС(n_4;ПСТР(ТЕКСТ(A1;n0);7;1)+1)&amp;ИНДЕКС(n1x;ПСТР(ТЕКСТ(A1;n0);8;1)+1;ПСТР(ТЕКСТ(A1;n0);9;1)+1)&amp;ЕСЛИ(-ПСТР(ТЕКСТ(A1;n0);7;3);ВПР(ПСТР(ТЕКСТ(A1;n0);9;1)*И(ПСТР(ТЕКСТ(A1;n0);8;1)-1);тыс;2);"")&amp;ИНДЕКС(n_4;ПСТР(ТЕКСТ(A1;n0);10;1)+1)&amp;ИНДЕКС(n0x;ПСТР(ТЕКСТ(A1;n0);11;1)+1;ПСТР(ТЕКСТ(A1;n0);12;1)+1));"z";" ")&amp;ЕСЛИ(ОТБР(ТЕКСТ(A1;n0));"";"Ноль ")&amp;"рубл"&amp;ВПР(ОСТАТ(МАКС(ОСТАТ(ПСТР(ТЕКСТ(A1;n0);11;2)-11;100);9);10);{0;"ь ":1;"я ":4;"ей "};2)&amp;ПРАВСИМВ(ТЕКСТ(A1;n0);2)&amp;" копе"&amp;ВПР(ОСТАТ(МАКС(ОСТАТ(ПРАВСИМВ(ТЕКСТ(A1;n0);2)-11;100);9);10);{0;"йка":1;"йки":4;"ек"};2)</t>
  </si>
  <si>
    <t>Длина:</t>
  </si>
  <si>
    <t>Формула ENG:</t>
  </si>
  <si>
    <t>=SUBSTITUTE(PROPER(INDEX(n_4,MID(TEXT(A1,n0),1,1)+1)&amp;INDEX(n0x,MID(TEXT(A1,n0),2,1)+1,MID(TEXT(A1,n0),3,1)+1)&amp;IF(-MID(TEXT(A1,n0),1,3),"миллиард"&amp;VLOOKUP(MID(TEXT(A1,n0),3,1)*AND(MID(TEXT(A1,n0),2,1)-1),мил,2),"")&amp;INDEX(n_4,MID(TEXT(A1,n0),4,1)+1)&amp;INDEX(n0x,MID(TEXT(A1,n0),5,1)+1,MID(TEXT(A1,n0),6,1)+1)&amp;IF(-MID(TEXT(A1,n0),4,3),"миллион"&amp;VLOOKUP(MID(TEXT(A1,n0),6,1)*AND(MID(TEXT(A1,n0),5,1)-1),мил,2),"")&amp;INDEX(n_4,MID(TEXT(A1,n0),7,1)+1)&amp;INDEX(n1x,MID(TEXT(A1,n0),8,1)+1,MID(TEXT(A1,n0),9,1)+1)&amp;IF(-MID(TEXT(A1,n0),7,3),VLOOKUP(MID(TEXT(A1,n0),9,1)*AND(MID(TEXT(A1,n0),8,1)-1),тыс,2),"")&amp;INDEX(n_4,MID(TEXT(A1,n0),10,1)+1)&amp;INDEX(n0x,MID(TEXT(A1,n0),11,1)+1,MID(TEXT(A1,n0),12,1)+1)),"z"," ")&amp;IF(TRUNC(TEXT(A1,n0)),"","Ноль ")&amp;"рубл"&amp;VLOOKUP(MOD(MAX(MOD(MID(TEXT(A1,n0),11,2)-11,100),9),10),{0,"ь ";1,"я ";4,"ей "},2)&amp;RIGHT(TEXT(A1,n0),2)&amp;" копе"&amp;VLOOKUP(MOD(MAX(MOD(RIGHT(TEXT(A1,n0),2)-11,100),9),10),{0,"йка";1,"йки";4,"ек"},2)</t>
  </si>
  <si>
    <t>Имена:</t>
  </si>
  <si>
    <t>n_1</t>
  </si>
  <si>
    <t>={"";"одинz";"дваz";"триz";"четыреz";"пятьz";"шестьz";"семьz";"восемьz";"девятьz"}</t>
  </si>
  <si>
    <t>n_2</t>
  </si>
  <si>
    <t>={"десятьz";"одиннадцатьz";"двенадцатьz";"тринадцатьz";"четырнадцатьz";"пятнадцатьz";"шестнадцатьz";"семнадцатьz";"восемнадцатьz";"девятнадцатьz"}</t>
  </si>
  <si>
    <t>n_3</t>
  </si>
  <si>
    <t>={"":1:"двадцатьz":"тридцатьz":"сорокz":"пятьдесятz":"шестьдесятz":"семьдесятz":"восемьдесятz":"девяностоz"}</t>
  </si>
  <si>
    <t>n_4</t>
  </si>
  <si>
    <t>={"";"стоz";"двестиz";"тристаz";"четырестаz";"пятьсотz";"шестьсотz";"семьсотz";"восемьсотz";"девятьсотz"}</t>
  </si>
  <si>
    <t>n_5</t>
  </si>
  <si>
    <t>={"";"однаz";"двеz";"триz";"четыреz";"пятьz";"шестьz";"семьz";"восемьz";"девятьz"}</t>
  </si>
  <si>
    <t>n0</t>
  </si>
  <si>
    <t>="000000000000"&amp;ПСТР(1/2;2;1)&amp;"00"</t>
  </si>
  <si>
    <t>n0x</t>
  </si>
  <si>
    <t>=ЕСЛИ(n_3=1;n_2;n_3&amp;n_1)</t>
  </si>
  <si>
    <t>n1x</t>
  </si>
  <si>
    <t>=ЕСЛИ(n_3=1;n_2;n_3&amp;n_5)</t>
  </si>
  <si>
    <t>мил</t>
  </si>
  <si>
    <t>={0;"овz":1;"z":2;"аz":5;"овz"}</t>
  </si>
  <si>
    <t>тыс</t>
  </si>
  <si>
    <t>={0;"тысячz":1;"тысячаz":2;"тысячиz":5;"тысячz"}</t>
  </si>
  <si>
    <t>обязательных платежей составляет -</t>
  </si>
  <si>
    <t>Исполнитель</t>
  </si>
  <si>
    <t>(должность, ФИО, подпись)</t>
  </si>
  <si>
    <t xml:space="preserve">«_____»   _______________  20__г. </t>
  </si>
  <si>
    <t>шт.</t>
  </si>
  <si>
    <t>Услуги по техническим испытаниям и анализу прочие, не включенные в другие группировки ОКПД 2: 71.20.19.190.</t>
  </si>
  <si>
    <t>Обоснование начальной (максимальнй) цены контракта на проведение специальной проверки электронных устройств</t>
  </si>
  <si>
    <t xml:space="preserve">Специальная проверка электронных устройситв </t>
  </si>
  <si>
    <t xml:space="preserve">Итоговые результаты в таблице округлены с точностью до сотых аналогично примеру определения и обоснования НМЦК методом сопоставимых рыночных цен. Проведенный анализ стоимости  вышеперечисленными поставщиками, показал, что экономически целесообразная цена контракта с учётом выделенных объемов финансирования и всех расходов предусмотренных законодательством Российской Федерации налогов,сборов и других </t>
  </si>
  <si>
    <t>1. При расчете НМЦК на услугу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</si>
  <si>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услуги (условия оказания услуг, выполнения работ) используемые для расчета НМЦК соответствуют описанию объекта закупки.</t>
  </si>
  <si>
    <r>
      <t xml:space="preserve">В соответствии с п. 2 ст. 72, ст. 161, п. 3 ст. 219  БК РФ и принимая во внимание доведенные лимиты бюджетных обязательств, а также в целях экономии бюджетных средств, при проведении закупки начальная (максимальная) цена контракта рассчитана по минимальному ценовому предложению и составляет </t>
    </r>
    <r>
      <rPr>
        <b/>
        <u/>
        <sz val="14"/>
        <color rgb="FF000000"/>
        <rFont val="Times New Roman"/>
        <family val="1"/>
        <charset val="204"/>
      </rPr>
      <t>7 908 (семь тысяч девятьсот восемь) рублей 00 копеек.</t>
    </r>
  </si>
  <si>
    <t>Ст. оперуполномоченный отдела   Ковшиков А.В.</t>
  </si>
  <si>
    <t>Коммерческое предложение   №1 вх. № 951      от 09.07.2026г.</t>
  </si>
  <si>
    <t>Коммерческое предложение   №2 вх. № 1015   от 29.07.2026г.</t>
  </si>
  <si>
    <t>Коммерческое предложение   №3 вх № 952                           от 09.07.2026г.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</si>
</sst>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00"/>
    <numFmt numFmtId="165" formatCode="_-* #,##0.000\ &quot;₽&quot;_-;\-* #,##0.000\ &quot;₽&quot;_-;_-* &quot;-&quot;???\ &quot;₽&quot;_-;_-@_-"/>
    <numFmt numFmtId="166" formatCode="_-* #,##0.00\ &quot;₽&quot;_-;\-* #,##0.00\ &quot;₽&quot;_-;_-* &quot;-&quot;???\ &quot;₽&quot;_-;_-@_-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14" fillId="0" borderId="0" xfId="0" applyFont="1" applyAlignment="1">
      <alignment horizontal="justify" vertical="distributed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 applyProtection="1">
      <alignment horizontal="center" vertical="center" wrapText="1"/>
      <protection locked="0"/>
    </xf>
    <xf numFmtId="4" fontId="10" fillId="0" borderId="2" xfId="0" applyNumberFormat="1" applyFont="1" applyBorder="1" applyAlignment="1" applyProtection="1">
      <alignment horizontal="center" vertical="center" wrapText="1"/>
      <protection locked="0"/>
    </xf>
    <xf numFmtId="4" fontId="10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44" fontId="9" fillId="0" borderId="0" xfId="0" applyNumberFormat="1" applyFont="1" applyAlignment="1">
      <alignment horizontal="left" vertical="center"/>
    </xf>
    <xf numFmtId="165" fontId="16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9" fillId="0" borderId="0" xfId="0" quotePrefix="1" applyFont="1"/>
    <xf numFmtId="0" fontId="20" fillId="0" borderId="0" xfId="0" applyFont="1"/>
    <xf numFmtId="0" fontId="21" fillId="0" borderId="0" xfId="0" applyFont="1"/>
    <xf numFmtId="4" fontId="0" fillId="0" borderId="0" xfId="0" applyNumberFormat="1"/>
    <xf numFmtId="0" fontId="22" fillId="0" borderId="0" xfId="0" applyFont="1"/>
    <xf numFmtId="0" fontId="0" fillId="0" borderId="0" xfId="0" quotePrefix="1"/>
    <xf numFmtId="4" fontId="22" fillId="0" borderId="0" xfId="0" applyNumberFormat="1" applyFont="1"/>
    <xf numFmtId="14" fontId="0" fillId="0" borderId="0" xfId="0" applyNumberFormat="1"/>
    <xf numFmtId="4" fontId="22" fillId="0" borderId="9" xfId="0" applyNumberFormat="1" applyFont="1" applyBorder="1"/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/>
    <xf numFmtId="2" fontId="12" fillId="0" borderId="0" xfId="0" applyNumberFormat="1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166" fontId="5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justify" vertical="distributed" wrapText="1"/>
    </xf>
    <xf numFmtId="0" fontId="6" fillId="0" borderId="0" xfId="0" applyFont="1" applyAlignment="1">
      <alignment vertical="distributed" wrapText="1"/>
    </xf>
    <xf numFmtId="0" fontId="17" fillId="0" borderId="0" xfId="0" applyFont="1" applyAlignment="1">
      <alignment vertical="distributed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1228725</xdr:rowOff>
    </xdr:from>
    <xdr:to>
      <xdr:col>11</xdr:col>
      <xdr:colOff>19050</xdr:colOff>
      <xdr:row>5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5</xdr:row>
      <xdr:rowOff>2038350</xdr:rowOff>
    </xdr:from>
    <xdr:to>
      <xdr:col>11</xdr:col>
      <xdr:colOff>1504950</xdr:colOff>
      <xdr:row>5</xdr:row>
      <xdr:rowOff>2505075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zoomScale="85" zoomScaleNormal="85" zoomScaleSheetLayoutView="85" workbookViewId="0">
      <selection activeCell="K6" sqref="K6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8.85546875" style="1" customWidth="1"/>
    <col min="4" max="4" width="9.140625" style="1" customWidth="1"/>
    <col min="5" max="5" width="19.5703125" style="1" customWidth="1"/>
    <col min="6" max="6" width="18.42578125" style="1" customWidth="1"/>
    <col min="7" max="7" width="19.7109375" style="1" customWidth="1"/>
    <col min="8" max="8" width="17.140625" style="1" customWidth="1"/>
    <col min="9" max="9" width="19.5703125" style="1" customWidth="1"/>
    <col min="10" max="10" width="21.5703125" style="1" customWidth="1"/>
    <col min="11" max="11" width="19.42578125" style="1" customWidth="1"/>
    <col min="12" max="12" width="24.42578125" style="1" customWidth="1"/>
    <col min="13" max="13" width="15.140625" style="1" customWidth="1"/>
    <col min="14" max="14" width="18.7109375" style="1" customWidth="1"/>
    <col min="15" max="15" width="17.140625" style="1" customWidth="1"/>
    <col min="16" max="16384" width="9.140625" style="1"/>
  </cols>
  <sheetData>
    <row r="1" spans="1:15" ht="42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71" t="s">
        <v>22</v>
      </c>
      <c r="M1" s="73"/>
      <c r="N1" s="73"/>
      <c r="O1" s="73"/>
    </row>
    <row r="2" spans="1:15" s="5" customFormat="1" ht="36" customHeight="1" x14ac:dyDescent="0.3">
      <c r="A2" s="85" t="s">
        <v>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s="5" customFormat="1" ht="38.25" customHeight="1" x14ac:dyDescent="0.3">
      <c r="A3" s="19"/>
      <c r="B3" s="18" t="s">
        <v>16</v>
      </c>
      <c r="C3" s="75" t="s">
        <v>58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1:15" s="5" customFormat="1" ht="49.5" customHeight="1" x14ac:dyDescent="0.3">
      <c r="A4" s="7"/>
      <c r="B4" s="74" t="s">
        <v>18</v>
      </c>
      <c r="C4" s="74"/>
      <c r="D4" s="74"/>
      <c r="E4" s="74"/>
      <c r="F4" s="74" t="s">
        <v>17</v>
      </c>
      <c r="G4" s="74"/>
      <c r="H4" s="74"/>
      <c r="I4" s="74"/>
      <c r="J4" s="74"/>
      <c r="K4" s="74"/>
      <c r="L4" s="74"/>
      <c r="M4" s="74"/>
      <c r="N4" s="74"/>
      <c r="O4" s="74"/>
    </row>
    <row r="5" spans="1:15" ht="53.25" customHeight="1" x14ac:dyDescent="0.2">
      <c r="A5" s="78" t="s">
        <v>0</v>
      </c>
      <c r="B5" s="78" t="s">
        <v>9</v>
      </c>
      <c r="C5" s="80" t="s">
        <v>1</v>
      </c>
      <c r="D5" s="80" t="s">
        <v>2</v>
      </c>
      <c r="E5" s="82" t="s">
        <v>10</v>
      </c>
      <c r="F5" s="83"/>
      <c r="G5" s="84"/>
      <c r="H5" s="13"/>
      <c r="I5" s="79" t="s">
        <v>12</v>
      </c>
      <c r="J5" s="79"/>
      <c r="K5" s="79"/>
      <c r="L5" s="86" t="s">
        <v>21</v>
      </c>
      <c r="M5" s="86"/>
      <c r="N5" s="86"/>
      <c r="O5" s="86"/>
    </row>
    <row r="6" spans="1:15" ht="199.5" customHeight="1" x14ac:dyDescent="0.2">
      <c r="A6" s="78"/>
      <c r="B6" s="78"/>
      <c r="C6" s="81"/>
      <c r="D6" s="81"/>
      <c r="E6" s="14" t="s">
        <v>66</v>
      </c>
      <c r="F6" s="14" t="s">
        <v>67</v>
      </c>
      <c r="G6" s="14" t="s">
        <v>68</v>
      </c>
      <c r="H6" s="14" t="s">
        <v>5</v>
      </c>
      <c r="I6" s="14" t="s">
        <v>4</v>
      </c>
      <c r="J6" s="14" t="s">
        <v>3</v>
      </c>
      <c r="K6" s="15" t="s">
        <v>19</v>
      </c>
      <c r="L6" s="16" t="s">
        <v>20</v>
      </c>
      <c r="M6" s="15" t="s">
        <v>7</v>
      </c>
      <c r="N6" s="15" t="s">
        <v>8</v>
      </c>
      <c r="O6" s="15" t="s">
        <v>11</v>
      </c>
    </row>
    <row r="7" spans="1:15" ht="66.75" customHeight="1" x14ac:dyDescent="0.2">
      <c r="A7" s="27">
        <v>1</v>
      </c>
      <c r="B7" s="28" t="s">
        <v>60</v>
      </c>
      <c r="C7" s="29" t="s">
        <v>57</v>
      </c>
      <c r="D7" s="21">
        <v>3</v>
      </c>
      <c r="E7" s="35">
        <v>4000</v>
      </c>
      <c r="F7" s="36">
        <v>2636</v>
      </c>
      <c r="G7" s="35">
        <v>2836</v>
      </c>
      <c r="H7" s="35" t="s">
        <v>6</v>
      </c>
      <c r="I7" s="37">
        <f t="shared" ref="I7:I28" si="0">AVERAGE(E7:G7)</f>
        <v>3157.3333333333335</v>
      </c>
      <c r="J7" s="23">
        <f t="shared" ref="J7:J28" si="1">SQRT(((SUM((POWER(G7-I7,2)),(POWER(F7-I7,2)),(POWER(E7-I7,2)))/(COLUMNS(E7:G7)-1))))</f>
        <v>736.59034295416427</v>
      </c>
      <c r="K7" s="23">
        <f t="shared" ref="K7:K28" si="2">J7/I7*100</f>
        <v>23.329508328362465</v>
      </c>
      <c r="L7" s="22">
        <f>((D7/3)*(SUM(E7:G7)))</f>
        <v>9472</v>
      </c>
      <c r="M7" s="24">
        <f>L7/D7</f>
        <v>3157.3333333333335</v>
      </c>
      <c r="N7" s="34">
        <f t="shared" ref="N7:N35" si="3">ROUNDDOWN(M7,2)</f>
        <v>3157.33</v>
      </c>
      <c r="O7" s="24">
        <f>N7*D7</f>
        <v>9471.99</v>
      </c>
    </row>
    <row r="8" spans="1:15" ht="15.75" hidden="1" x14ac:dyDescent="0.2">
      <c r="A8" s="27">
        <v>8</v>
      </c>
      <c r="B8" s="28"/>
      <c r="C8" s="29"/>
      <c r="D8" s="21"/>
      <c r="E8" s="35">
        <v>0</v>
      </c>
      <c r="F8" s="36">
        <v>0</v>
      </c>
      <c r="G8" s="35">
        <v>0</v>
      </c>
      <c r="H8" s="35" t="s">
        <v>6</v>
      </c>
      <c r="I8" s="37">
        <f t="shared" si="0"/>
        <v>0</v>
      </c>
      <c r="J8" s="23">
        <f t="shared" si="1"/>
        <v>0</v>
      </c>
      <c r="K8" s="23" t="e">
        <f t="shared" si="2"/>
        <v>#DIV/0!</v>
      </c>
      <c r="L8" s="22">
        <f t="shared" ref="L8:L28" si="4">((D8/3)*(SUM(E8:G8)))</f>
        <v>0</v>
      </c>
      <c r="M8" s="24" t="e">
        <f t="shared" ref="M8:M28" si="5">L8/D8</f>
        <v>#DIV/0!</v>
      </c>
      <c r="N8" s="34" t="e">
        <f t="shared" si="3"/>
        <v>#DIV/0!</v>
      </c>
      <c r="O8" s="24" t="e">
        <f t="shared" ref="O8:O28" si="6">N8*D8</f>
        <v>#DIV/0!</v>
      </c>
    </row>
    <row r="9" spans="1:15" ht="15.75" hidden="1" x14ac:dyDescent="0.2">
      <c r="A9" s="27">
        <v>9</v>
      </c>
      <c r="B9" s="28"/>
      <c r="C9" s="29"/>
      <c r="D9" s="21"/>
      <c r="E9" s="35">
        <v>0</v>
      </c>
      <c r="F9" s="36">
        <v>0</v>
      </c>
      <c r="G9" s="35">
        <v>0</v>
      </c>
      <c r="H9" s="35" t="s">
        <v>6</v>
      </c>
      <c r="I9" s="37">
        <f t="shared" si="0"/>
        <v>0</v>
      </c>
      <c r="J9" s="23">
        <f t="shared" si="1"/>
        <v>0</v>
      </c>
      <c r="K9" s="23" t="e">
        <f t="shared" si="2"/>
        <v>#DIV/0!</v>
      </c>
      <c r="L9" s="22">
        <f t="shared" si="4"/>
        <v>0</v>
      </c>
      <c r="M9" s="24" t="e">
        <f t="shared" si="5"/>
        <v>#DIV/0!</v>
      </c>
      <c r="N9" s="34" t="e">
        <f t="shared" si="3"/>
        <v>#DIV/0!</v>
      </c>
      <c r="O9" s="24" t="e">
        <f t="shared" si="6"/>
        <v>#DIV/0!</v>
      </c>
    </row>
    <row r="10" spans="1:15" ht="15.75" hidden="1" x14ac:dyDescent="0.2">
      <c r="A10" s="27">
        <v>10</v>
      </c>
      <c r="B10" s="28"/>
      <c r="C10" s="29"/>
      <c r="D10" s="21"/>
      <c r="E10" s="35">
        <v>0</v>
      </c>
      <c r="F10" s="36">
        <v>0</v>
      </c>
      <c r="G10" s="35">
        <v>0</v>
      </c>
      <c r="H10" s="35" t="s">
        <v>6</v>
      </c>
      <c r="I10" s="37">
        <f t="shared" si="0"/>
        <v>0</v>
      </c>
      <c r="J10" s="23">
        <f t="shared" si="1"/>
        <v>0</v>
      </c>
      <c r="K10" s="23" t="e">
        <f t="shared" si="2"/>
        <v>#DIV/0!</v>
      </c>
      <c r="L10" s="22">
        <f t="shared" si="4"/>
        <v>0</v>
      </c>
      <c r="M10" s="24" t="e">
        <f t="shared" si="5"/>
        <v>#DIV/0!</v>
      </c>
      <c r="N10" s="34" t="e">
        <f t="shared" si="3"/>
        <v>#DIV/0!</v>
      </c>
      <c r="O10" s="24" t="e">
        <f t="shared" si="6"/>
        <v>#DIV/0!</v>
      </c>
    </row>
    <row r="11" spans="1:15" ht="15.75" hidden="1" x14ac:dyDescent="0.2">
      <c r="A11" s="27">
        <v>11</v>
      </c>
      <c r="B11" s="28"/>
      <c r="C11" s="29"/>
      <c r="D11" s="21"/>
      <c r="E11" s="35">
        <v>0</v>
      </c>
      <c r="F11" s="36">
        <v>0</v>
      </c>
      <c r="G11" s="35">
        <v>0</v>
      </c>
      <c r="H11" s="35" t="s">
        <v>6</v>
      </c>
      <c r="I11" s="37">
        <f t="shared" si="0"/>
        <v>0</v>
      </c>
      <c r="J11" s="23">
        <f t="shared" si="1"/>
        <v>0</v>
      </c>
      <c r="K11" s="23" t="e">
        <f t="shared" si="2"/>
        <v>#DIV/0!</v>
      </c>
      <c r="L11" s="22">
        <f t="shared" si="4"/>
        <v>0</v>
      </c>
      <c r="M11" s="24" t="e">
        <f t="shared" si="5"/>
        <v>#DIV/0!</v>
      </c>
      <c r="N11" s="34" t="e">
        <f t="shared" si="3"/>
        <v>#DIV/0!</v>
      </c>
      <c r="O11" s="24" t="e">
        <f t="shared" si="6"/>
        <v>#DIV/0!</v>
      </c>
    </row>
    <row r="12" spans="1:15" ht="15.75" hidden="1" x14ac:dyDescent="0.2">
      <c r="A12" s="27">
        <v>12</v>
      </c>
      <c r="B12" s="28"/>
      <c r="C12" s="29"/>
      <c r="D12" s="21"/>
      <c r="E12" s="35">
        <v>0</v>
      </c>
      <c r="F12" s="36">
        <v>0</v>
      </c>
      <c r="G12" s="35">
        <v>0</v>
      </c>
      <c r="H12" s="35" t="s">
        <v>6</v>
      </c>
      <c r="I12" s="37">
        <f t="shared" si="0"/>
        <v>0</v>
      </c>
      <c r="J12" s="23">
        <f t="shared" si="1"/>
        <v>0</v>
      </c>
      <c r="K12" s="23" t="e">
        <f t="shared" si="2"/>
        <v>#DIV/0!</v>
      </c>
      <c r="L12" s="22">
        <f t="shared" si="4"/>
        <v>0</v>
      </c>
      <c r="M12" s="24" t="e">
        <f t="shared" si="5"/>
        <v>#DIV/0!</v>
      </c>
      <c r="N12" s="34" t="e">
        <f t="shared" si="3"/>
        <v>#DIV/0!</v>
      </c>
      <c r="O12" s="24" t="e">
        <f t="shared" si="6"/>
        <v>#DIV/0!</v>
      </c>
    </row>
    <row r="13" spans="1:15" ht="15.75" hidden="1" x14ac:dyDescent="0.2">
      <c r="A13" s="27">
        <v>13</v>
      </c>
      <c r="B13" s="28"/>
      <c r="C13" s="29"/>
      <c r="D13" s="21"/>
      <c r="E13" s="35">
        <v>0</v>
      </c>
      <c r="F13" s="36">
        <v>0</v>
      </c>
      <c r="G13" s="35">
        <v>0</v>
      </c>
      <c r="H13" s="35" t="s">
        <v>6</v>
      </c>
      <c r="I13" s="37">
        <f t="shared" si="0"/>
        <v>0</v>
      </c>
      <c r="J13" s="23">
        <f t="shared" si="1"/>
        <v>0</v>
      </c>
      <c r="K13" s="23" t="e">
        <f t="shared" si="2"/>
        <v>#DIV/0!</v>
      </c>
      <c r="L13" s="22">
        <f t="shared" si="4"/>
        <v>0</v>
      </c>
      <c r="M13" s="24" t="e">
        <f t="shared" si="5"/>
        <v>#DIV/0!</v>
      </c>
      <c r="N13" s="34" t="e">
        <f t="shared" si="3"/>
        <v>#DIV/0!</v>
      </c>
      <c r="O13" s="24" t="e">
        <f t="shared" si="6"/>
        <v>#DIV/0!</v>
      </c>
    </row>
    <row r="14" spans="1:15" ht="15.75" hidden="1" x14ac:dyDescent="0.2">
      <c r="A14" s="27">
        <v>14</v>
      </c>
      <c r="B14" s="28"/>
      <c r="C14" s="29"/>
      <c r="D14" s="21"/>
      <c r="E14" s="35">
        <v>0</v>
      </c>
      <c r="F14" s="36">
        <v>0</v>
      </c>
      <c r="G14" s="35">
        <v>0</v>
      </c>
      <c r="H14" s="35" t="s">
        <v>6</v>
      </c>
      <c r="I14" s="37">
        <f t="shared" si="0"/>
        <v>0</v>
      </c>
      <c r="J14" s="23">
        <f t="shared" si="1"/>
        <v>0</v>
      </c>
      <c r="K14" s="23" t="e">
        <f t="shared" si="2"/>
        <v>#DIV/0!</v>
      </c>
      <c r="L14" s="22">
        <f t="shared" si="4"/>
        <v>0</v>
      </c>
      <c r="M14" s="24" t="e">
        <f t="shared" si="5"/>
        <v>#DIV/0!</v>
      </c>
      <c r="N14" s="34" t="e">
        <f t="shared" si="3"/>
        <v>#DIV/0!</v>
      </c>
      <c r="O14" s="24" t="e">
        <f t="shared" si="6"/>
        <v>#DIV/0!</v>
      </c>
    </row>
    <row r="15" spans="1:15" ht="15.75" hidden="1" x14ac:dyDescent="0.2">
      <c r="A15" s="27">
        <v>15</v>
      </c>
      <c r="B15" s="28"/>
      <c r="C15" s="29"/>
      <c r="D15" s="21"/>
      <c r="E15" s="35">
        <v>0</v>
      </c>
      <c r="F15" s="36">
        <v>0</v>
      </c>
      <c r="G15" s="35">
        <v>0</v>
      </c>
      <c r="H15" s="35" t="s">
        <v>6</v>
      </c>
      <c r="I15" s="37">
        <f t="shared" si="0"/>
        <v>0</v>
      </c>
      <c r="J15" s="23">
        <f t="shared" si="1"/>
        <v>0</v>
      </c>
      <c r="K15" s="23" t="e">
        <f t="shared" si="2"/>
        <v>#DIV/0!</v>
      </c>
      <c r="L15" s="22">
        <f t="shared" si="4"/>
        <v>0</v>
      </c>
      <c r="M15" s="24" t="e">
        <f t="shared" si="5"/>
        <v>#DIV/0!</v>
      </c>
      <c r="N15" s="34" t="e">
        <f t="shared" si="3"/>
        <v>#DIV/0!</v>
      </c>
      <c r="O15" s="24" t="e">
        <f t="shared" si="6"/>
        <v>#DIV/0!</v>
      </c>
    </row>
    <row r="16" spans="1:15" ht="15.75" hidden="1" x14ac:dyDescent="0.2">
      <c r="A16" s="27">
        <v>16</v>
      </c>
      <c r="B16" s="28"/>
      <c r="C16" s="29"/>
      <c r="D16" s="21"/>
      <c r="E16" s="35">
        <v>0</v>
      </c>
      <c r="F16" s="36">
        <v>0</v>
      </c>
      <c r="G16" s="35">
        <v>0</v>
      </c>
      <c r="H16" s="35" t="s">
        <v>6</v>
      </c>
      <c r="I16" s="37">
        <f t="shared" si="0"/>
        <v>0</v>
      </c>
      <c r="J16" s="23">
        <f t="shared" si="1"/>
        <v>0</v>
      </c>
      <c r="K16" s="23" t="e">
        <f t="shared" si="2"/>
        <v>#DIV/0!</v>
      </c>
      <c r="L16" s="22">
        <f t="shared" si="4"/>
        <v>0</v>
      </c>
      <c r="M16" s="24" t="e">
        <f t="shared" si="5"/>
        <v>#DIV/0!</v>
      </c>
      <c r="N16" s="34" t="e">
        <f t="shared" si="3"/>
        <v>#DIV/0!</v>
      </c>
      <c r="O16" s="24" t="e">
        <f t="shared" si="6"/>
        <v>#DIV/0!</v>
      </c>
    </row>
    <row r="17" spans="1:15" ht="15.75" hidden="1" x14ac:dyDescent="0.2">
      <c r="A17" s="27">
        <v>17</v>
      </c>
      <c r="B17" s="28"/>
      <c r="C17" s="29"/>
      <c r="D17" s="21"/>
      <c r="E17" s="35">
        <v>0</v>
      </c>
      <c r="F17" s="36">
        <v>0</v>
      </c>
      <c r="G17" s="35">
        <v>0</v>
      </c>
      <c r="H17" s="35" t="s">
        <v>6</v>
      </c>
      <c r="I17" s="37">
        <f t="shared" si="0"/>
        <v>0</v>
      </c>
      <c r="J17" s="23">
        <f t="shared" si="1"/>
        <v>0</v>
      </c>
      <c r="K17" s="23" t="e">
        <f t="shared" si="2"/>
        <v>#DIV/0!</v>
      </c>
      <c r="L17" s="22">
        <f t="shared" si="4"/>
        <v>0</v>
      </c>
      <c r="M17" s="24" t="e">
        <f t="shared" si="5"/>
        <v>#DIV/0!</v>
      </c>
      <c r="N17" s="34" t="e">
        <f t="shared" si="3"/>
        <v>#DIV/0!</v>
      </c>
      <c r="O17" s="24" t="e">
        <f t="shared" si="6"/>
        <v>#DIV/0!</v>
      </c>
    </row>
    <row r="18" spans="1:15" ht="15.75" hidden="1" x14ac:dyDescent="0.2">
      <c r="A18" s="27">
        <v>18</v>
      </c>
      <c r="B18" s="28"/>
      <c r="C18" s="29"/>
      <c r="D18" s="21"/>
      <c r="E18" s="35">
        <v>0</v>
      </c>
      <c r="F18" s="36">
        <v>0</v>
      </c>
      <c r="G18" s="35">
        <v>0</v>
      </c>
      <c r="H18" s="35" t="s">
        <v>6</v>
      </c>
      <c r="I18" s="37">
        <f t="shared" si="0"/>
        <v>0</v>
      </c>
      <c r="J18" s="23">
        <f t="shared" si="1"/>
        <v>0</v>
      </c>
      <c r="K18" s="23" t="e">
        <f t="shared" si="2"/>
        <v>#DIV/0!</v>
      </c>
      <c r="L18" s="22">
        <f t="shared" si="4"/>
        <v>0</v>
      </c>
      <c r="M18" s="24" t="e">
        <f t="shared" si="5"/>
        <v>#DIV/0!</v>
      </c>
      <c r="N18" s="34" t="e">
        <f t="shared" si="3"/>
        <v>#DIV/0!</v>
      </c>
      <c r="O18" s="24" t="e">
        <f t="shared" si="6"/>
        <v>#DIV/0!</v>
      </c>
    </row>
    <row r="19" spans="1:15" ht="15.75" hidden="1" x14ac:dyDescent="0.2">
      <c r="A19" s="27">
        <v>19</v>
      </c>
      <c r="B19" s="28"/>
      <c r="C19" s="29"/>
      <c r="D19" s="21"/>
      <c r="E19" s="35">
        <v>0</v>
      </c>
      <c r="F19" s="36">
        <v>0</v>
      </c>
      <c r="G19" s="35">
        <v>0</v>
      </c>
      <c r="H19" s="35" t="s">
        <v>6</v>
      </c>
      <c r="I19" s="37">
        <f t="shared" si="0"/>
        <v>0</v>
      </c>
      <c r="J19" s="23">
        <f t="shared" si="1"/>
        <v>0</v>
      </c>
      <c r="K19" s="23" t="e">
        <f t="shared" si="2"/>
        <v>#DIV/0!</v>
      </c>
      <c r="L19" s="22">
        <f t="shared" si="4"/>
        <v>0</v>
      </c>
      <c r="M19" s="24" t="e">
        <f t="shared" si="5"/>
        <v>#DIV/0!</v>
      </c>
      <c r="N19" s="34" t="e">
        <f t="shared" si="3"/>
        <v>#DIV/0!</v>
      </c>
      <c r="O19" s="24" t="e">
        <f t="shared" si="6"/>
        <v>#DIV/0!</v>
      </c>
    </row>
    <row r="20" spans="1:15" ht="15.75" hidden="1" x14ac:dyDescent="0.2">
      <c r="A20" s="27">
        <v>20</v>
      </c>
      <c r="B20" s="28"/>
      <c r="C20" s="29"/>
      <c r="D20" s="21"/>
      <c r="E20" s="35">
        <v>0</v>
      </c>
      <c r="F20" s="36">
        <v>0</v>
      </c>
      <c r="G20" s="35">
        <v>0</v>
      </c>
      <c r="H20" s="35" t="s">
        <v>6</v>
      </c>
      <c r="I20" s="37">
        <f t="shared" si="0"/>
        <v>0</v>
      </c>
      <c r="J20" s="23">
        <f t="shared" si="1"/>
        <v>0</v>
      </c>
      <c r="K20" s="23" t="e">
        <f t="shared" si="2"/>
        <v>#DIV/0!</v>
      </c>
      <c r="L20" s="22">
        <f t="shared" si="4"/>
        <v>0</v>
      </c>
      <c r="M20" s="24" t="e">
        <f t="shared" si="5"/>
        <v>#DIV/0!</v>
      </c>
      <c r="N20" s="34" t="e">
        <f t="shared" si="3"/>
        <v>#DIV/0!</v>
      </c>
      <c r="O20" s="24" t="e">
        <f t="shared" si="6"/>
        <v>#DIV/0!</v>
      </c>
    </row>
    <row r="21" spans="1:15" ht="15.75" hidden="1" x14ac:dyDescent="0.2">
      <c r="A21" s="27">
        <v>21</v>
      </c>
      <c r="B21" s="28"/>
      <c r="C21" s="29"/>
      <c r="D21" s="21"/>
      <c r="E21" s="35">
        <v>0</v>
      </c>
      <c r="F21" s="36">
        <v>0</v>
      </c>
      <c r="G21" s="35">
        <v>0</v>
      </c>
      <c r="H21" s="35" t="s">
        <v>6</v>
      </c>
      <c r="I21" s="37">
        <f t="shared" si="0"/>
        <v>0</v>
      </c>
      <c r="J21" s="23">
        <f t="shared" si="1"/>
        <v>0</v>
      </c>
      <c r="K21" s="23" t="e">
        <f t="shared" si="2"/>
        <v>#DIV/0!</v>
      </c>
      <c r="L21" s="22">
        <f t="shared" si="4"/>
        <v>0</v>
      </c>
      <c r="M21" s="24" t="e">
        <f t="shared" si="5"/>
        <v>#DIV/0!</v>
      </c>
      <c r="N21" s="34" t="e">
        <f t="shared" si="3"/>
        <v>#DIV/0!</v>
      </c>
      <c r="O21" s="24" t="e">
        <f t="shared" si="6"/>
        <v>#DIV/0!</v>
      </c>
    </row>
    <row r="22" spans="1:15" ht="15.75" hidden="1" x14ac:dyDescent="0.2">
      <c r="A22" s="27">
        <v>22</v>
      </c>
      <c r="B22" s="28"/>
      <c r="C22" s="29"/>
      <c r="D22" s="21"/>
      <c r="E22" s="35">
        <v>0</v>
      </c>
      <c r="F22" s="36">
        <v>0</v>
      </c>
      <c r="G22" s="35">
        <v>0</v>
      </c>
      <c r="H22" s="35" t="s">
        <v>6</v>
      </c>
      <c r="I22" s="37">
        <f t="shared" si="0"/>
        <v>0</v>
      </c>
      <c r="J22" s="23">
        <f t="shared" si="1"/>
        <v>0</v>
      </c>
      <c r="K22" s="23" t="e">
        <f t="shared" si="2"/>
        <v>#DIV/0!</v>
      </c>
      <c r="L22" s="22">
        <f t="shared" si="4"/>
        <v>0</v>
      </c>
      <c r="M22" s="24" t="e">
        <f t="shared" si="5"/>
        <v>#DIV/0!</v>
      </c>
      <c r="N22" s="34" t="e">
        <f t="shared" si="3"/>
        <v>#DIV/0!</v>
      </c>
      <c r="O22" s="24" t="e">
        <f t="shared" si="6"/>
        <v>#DIV/0!</v>
      </c>
    </row>
    <row r="23" spans="1:15" ht="15.75" hidden="1" x14ac:dyDescent="0.2">
      <c r="A23" s="27">
        <v>23</v>
      </c>
      <c r="B23" s="28"/>
      <c r="C23" s="29"/>
      <c r="D23" s="21"/>
      <c r="E23" s="35">
        <v>0</v>
      </c>
      <c r="F23" s="36">
        <v>0</v>
      </c>
      <c r="G23" s="35">
        <v>0</v>
      </c>
      <c r="H23" s="35" t="s">
        <v>6</v>
      </c>
      <c r="I23" s="37">
        <f t="shared" si="0"/>
        <v>0</v>
      </c>
      <c r="J23" s="23">
        <f t="shared" si="1"/>
        <v>0</v>
      </c>
      <c r="K23" s="23" t="e">
        <f t="shared" si="2"/>
        <v>#DIV/0!</v>
      </c>
      <c r="L23" s="22">
        <f t="shared" si="4"/>
        <v>0</v>
      </c>
      <c r="M23" s="24" t="e">
        <f t="shared" si="5"/>
        <v>#DIV/0!</v>
      </c>
      <c r="N23" s="34" t="e">
        <f t="shared" si="3"/>
        <v>#DIV/0!</v>
      </c>
      <c r="O23" s="24" t="e">
        <f t="shared" si="6"/>
        <v>#DIV/0!</v>
      </c>
    </row>
    <row r="24" spans="1:15" ht="15.75" hidden="1" x14ac:dyDescent="0.2">
      <c r="A24" s="27">
        <v>24</v>
      </c>
      <c r="B24" s="28"/>
      <c r="C24" s="29"/>
      <c r="D24" s="21"/>
      <c r="E24" s="35">
        <v>0</v>
      </c>
      <c r="F24" s="36">
        <v>0</v>
      </c>
      <c r="G24" s="35">
        <v>0</v>
      </c>
      <c r="H24" s="35" t="s">
        <v>6</v>
      </c>
      <c r="I24" s="37">
        <f t="shared" si="0"/>
        <v>0</v>
      </c>
      <c r="J24" s="23">
        <f t="shared" si="1"/>
        <v>0</v>
      </c>
      <c r="K24" s="23" t="e">
        <f t="shared" si="2"/>
        <v>#DIV/0!</v>
      </c>
      <c r="L24" s="22">
        <f t="shared" si="4"/>
        <v>0</v>
      </c>
      <c r="M24" s="24" t="e">
        <f t="shared" si="5"/>
        <v>#DIV/0!</v>
      </c>
      <c r="N24" s="34" t="e">
        <f t="shared" si="3"/>
        <v>#DIV/0!</v>
      </c>
      <c r="O24" s="24" t="e">
        <f t="shared" si="6"/>
        <v>#DIV/0!</v>
      </c>
    </row>
    <row r="25" spans="1:15" ht="15.75" hidden="1" x14ac:dyDescent="0.2">
      <c r="A25" s="27">
        <v>25</v>
      </c>
      <c r="B25" s="28"/>
      <c r="C25" s="29"/>
      <c r="D25" s="21"/>
      <c r="E25" s="35">
        <v>0</v>
      </c>
      <c r="F25" s="36">
        <v>0</v>
      </c>
      <c r="G25" s="35">
        <v>0</v>
      </c>
      <c r="H25" s="35" t="s">
        <v>6</v>
      </c>
      <c r="I25" s="37">
        <f t="shared" si="0"/>
        <v>0</v>
      </c>
      <c r="J25" s="23">
        <f t="shared" si="1"/>
        <v>0</v>
      </c>
      <c r="K25" s="23" t="e">
        <f t="shared" si="2"/>
        <v>#DIV/0!</v>
      </c>
      <c r="L25" s="22">
        <f t="shared" si="4"/>
        <v>0</v>
      </c>
      <c r="M25" s="24" t="e">
        <f t="shared" si="5"/>
        <v>#DIV/0!</v>
      </c>
      <c r="N25" s="34" t="e">
        <f t="shared" si="3"/>
        <v>#DIV/0!</v>
      </c>
      <c r="O25" s="24" t="e">
        <f t="shared" si="6"/>
        <v>#DIV/0!</v>
      </c>
    </row>
    <row r="26" spans="1:15" ht="15.75" hidden="1" x14ac:dyDescent="0.2">
      <c r="A26" s="27">
        <v>26</v>
      </c>
      <c r="B26" s="28"/>
      <c r="C26" s="29"/>
      <c r="D26" s="21"/>
      <c r="E26" s="35">
        <v>0</v>
      </c>
      <c r="F26" s="36">
        <v>0</v>
      </c>
      <c r="G26" s="35">
        <v>0</v>
      </c>
      <c r="H26" s="35" t="s">
        <v>6</v>
      </c>
      <c r="I26" s="37">
        <f t="shared" si="0"/>
        <v>0</v>
      </c>
      <c r="J26" s="23">
        <f t="shared" si="1"/>
        <v>0</v>
      </c>
      <c r="K26" s="23" t="e">
        <f t="shared" si="2"/>
        <v>#DIV/0!</v>
      </c>
      <c r="L26" s="22">
        <f t="shared" si="4"/>
        <v>0</v>
      </c>
      <c r="M26" s="24" t="e">
        <f t="shared" si="5"/>
        <v>#DIV/0!</v>
      </c>
      <c r="N26" s="34" t="e">
        <f t="shared" si="3"/>
        <v>#DIV/0!</v>
      </c>
      <c r="O26" s="24" t="e">
        <f t="shared" si="6"/>
        <v>#DIV/0!</v>
      </c>
    </row>
    <row r="27" spans="1:15" ht="15.75" hidden="1" x14ac:dyDescent="0.2">
      <c r="A27" s="27">
        <v>27</v>
      </c>
      <c r="B27" s="28"/>
      <c r="C27" s="29"/>
      <c r="D27" s="21"/>
      <c r="E27" s="35">
        <v>0</v>
      </c>
      <c r="F27" s="36">
        <v>0</v>
      </c>
      <c r="G27" s="35">
        <v>0</v>
      </c>
      <c r="H27" s="35" t="s">
        <v>6</v>
      </c>
      <c r="I27" s="37">
        <f t="shared" si="0"/>
        <v>0</v>
      </c>
      <c r="J27" s="23">
        <f t="shared" si="1"/>
        <v>0</v>
      </c>
      <c r="K27" s="23" t="e">
        <f t="shared" si="2"/>
        <v>#DIV/0!</v>
      </c>
      <c r="L27" s="22">
        <f t="shared" si="4"/>
        <v>0</v>
      </c>
      <c r="M27" s="24" t="e">
        <f t="shared" si="5"/>
        <v>#DIV/0!</v>
      </c>
      <c r="N27" s="34" t="e">
        <f t="shared" si="3"/>
        <v>#DIV/0!</v>
      </c>
      <c r="O27" s="24" t="e">
        <f t="shared" si="6"/>
        <v>#DIV/0!</v>
      </c>
    </row>
    <row r="28" spans="1:15" ht="15.75" hidden="1" x14ac:dyDescent="0.2">
      <c r="A28" s="27">
        <v>28</v>
      </c>
      <c r="B28" s="28"/>
      <c r="C28" s="29"/>
      <c r="D28" s="21"/>
      <c r="E28" s="35">
        <v>0</v>
      </c>
      <c r="F28" s="36">
        <v>0</v>
      </c>
      <c r="G28" s="35">
        <v>0</v>
      </c>
      <c r="H28" s="35" t="s">
        <v>6</v>
      </c>
      <c r="I28" s="37">
        <f t="shared" si="0"/>
        <v>0</v>
      </c>
      <c r="J28" s="23">
        <f t="shared" si="1"/>
        <v>0</v>
      </c>
      <c r="K28" s="23" t="e">
        <f t="shared" si="2"/>
        <v>#DIV/0!</v>
      </c>
      <c r="L28" s="22">
        <f t="shared" si="4"/>
        <v>0</v>
      </c>
      <c r="M28" s="24" t="e">
        <f t="shared" si="5"/>
        <v>#DIV/0!</v>
      </c>
      <c r="N28" s="34" t="e">
        <f t="shared" si="3"/>
        <v>#DIV/0!</v>
      </c>
      <c r="O28" s="24" t="e">
        <f t="shared" si="6"/>
        <v>#DIV/0!</v>
      </c>
    </row>
    <row r="29" spans="1:15" ht="15.75" hidden="1" x14ac:dyDescent="0.2">
      <c r="A29" s="27">
        <v>29</v>
      </c>
      <c r="B29" s="28"/>
      <c r="C29" s="29"/>
      <c r="D29" s="21"/>
      <c r="E29" s="35">
        <v>0</v>
      </c>
      <c r="F29" s="36">
        <v>0</v>
      </c>
      <c r="G29" s="35">
        <v>0</v>
      </c>
      <c r="H29" s="35" t="s">
        <v>6</v>
      </c>
      <c r="I29" s="37">
        <f t="shared" ref="I29:I37" si="7">AVERAGE(E29:G29)</f>
        <v>0</v>
      </c>
      <c r="J29" s="23">
        <f t="shared" ref="J29:J37" si="8">SQRT(((SUM((POWER(G29-I29,2)),(POWER(F29-I29,2)),(POWER(E29-I29,2)))/(COLUMNS(E29:G29)-1))))</f>
        <v>0</v>
      </c>
      <c r="K29" s="23" t="e">
        <f t="shared" ref="K29:K37" si="9">J29/I29*100</f>
        <v>#DIV/0!</v>
      </c>
      <c r="L29" s="22">
        <f t="shared" ref="L29:L37" si="10">((D29/3)*(SUM(E29:G29)))</f>
        <v>0</v>
      </c>
      <c r="M29" s="24" t="e">
        <f t="shared" ref="M29:M37" si="11">L29/D29</f>
        <v>#DIV/0!</v>
      </c>
      <c r="N29" s="34" t="e">
        <f t="shared" si="3"/>
        <v>#DIV/0!</v>
      </c>
      <c r="O29" s="24" t="e">
        <f t="shared" ref="O29:O37" si="12">N29*D29</f>
        <v>#DIV/0!</v>
      </c>
    </row>
    <row r="30" spans="1:15" ht="15.75" hidden="1" x14ac:dyDescent="0.2">
      <c r="A30" s="27">
        <v>30</v>
      </c>
      <c r="B30" s="28"/>
      <c r="C30" s="29"/>
      <c r="D30" s="21"/>
      <c r="E30" s="35">
        <v>0</v>
      </c>
      <c r="F30" s="36">
        <v>0</v>
      </c>
      <c r="G30" s="35">
        <v>0</v>
      </c>
      <c r="H30" s="35" t="s">
        <v>6</v>
      </c>
      <c r="I30" s="37">
        <f t="shared" si="7"/>
        <v>0</v>
      </c>
      <c r="J30" s="23">
        <f t="shared" si="8"/>
        <v>0</v>
      </c>
      <c r="K30" s="23" t="e">
        <f t="shared" si="9"/>
        <v>#DIV/0!</v>
      </c>
      <c r="L30" s="22">
        <f t="shared" si="10"/>
        <v>0</v>
      </c>
      <c r="M30" s="24" t="e">
        <f t="shared" si="11"/>
        <v>#DIV/0!</v>
      </c>
      <c r="N30" s="34" t="e">
        <f t="shared" si="3"/>
        <v>#DIV/0!</v>
      </c>
      <c r="O30" s="24" t="e">
        <f t="shared" si="12"/>
        <v>#DIV/0!</v>
      </c>
    </row>
    <row r="31" spans="1:15" ht="15.75" hidden="1" x14ac:dyDescent="0.2">
      <c r="A31" s="27">
        <v>31</v>
      </c>
      <c r="B31" s="28"/>
      <c r="C31" s="29"/>
      <c r="D31" s="21"/>
      <c r="E31" s="35">
        <v>0</v>
      </c>
      <c r="F31" s="36">
        <v>0</v>
      </c>
      <c r="G31" s="35">
        <v>0</v>
      </c>
      <c r="H31" s="35" t="s">
        <v>6</v>
      </c>
      <c r="I31" s="37">
        <f t="shared" si="7"/>
        <v>0</v>
      </c>
      <c r="J31" s="23">
        <f t="shared" si="8"/>
        <v>0</v>
      </c>
      <c r="K31" s="23" t="e">
        <f t="shared" si="9"/>
        <v>#DIV/0!</v>
      </c>
      <c r="L31" s="22">
        <f t="shared" si="10"/>
        <v>0</v>
      </c>
      <c r="M31" s="24" t="e">
        <f t="shared" si="11"/>
        <v>#DIV/0!</v>
      </c>
      <c r="N31" s="34" t="e">
        <f t="shared" si="3"/>
        <v>#DIV/0!</v>
      </c>
      <c r="O31" s="24" t="e">
        <f t="shared" si="12"/>
        <v>#DIV/0!</v>
      </c>
    </row>
    <row r="32" spans="1:15" ht="15.75" hidden="1" x14ac:dyDescent="0.2">
      <c r="A32" s="27">
        <v>32</v>
      </c>
      <c r="B32" s="28"/>
      <c r="C32" s="29"/>
      <c r="D32" s="21"/>
      <c r="E32" s="35">
        <v>0</v>
      </c>
      <c r="F32" s="36">
        <v>0</v>
      </c>
      <c r="G32" s="35">
        <v>0</v>
      </c>
      <c r="H32" s="35" t="s">
        <v>6</v>
      </c>
      <c r="I32" s="37">
        <f t="shared" si="7"/>
        <v>0</v>
      </c>
      <c r="J32" s="23">
        <f t="shared" si="8"/>
        <v>0</v>
      </c>
      <c r="K32" s="23" t="e">
        <f t="shared" si="9"/>
        <v>#DIV/0!</v>
      </c>
      <c r="L32" s="22">
        <f t="shared" si="10"/>
        <v>0</v>
      </c>
      <c r="M32" s="24" t="e">
        <f t="shared" si="11"/>
        <v>#DIV/0!</v>
      </c>
      <c r="N32" s="34" t="e">
        <f t="shared" si="3"/>
        <v>#DIV/0!</v>
      </c>
      <c r="O32" s="24" t="e">
        <f t="shared" si="12"/>
        <v>#DIV/0!</v>
      </c>
    </row>
    <row r="33" spans="1:15" ht="15.75" hidden="1" x14ac:dyDescent="0.2">
      <c r="A33" s="27">
        <v>33</v>
      </c>
      <c r="B33" s="28"/>
      <c r="C33" s="29"/>
      <c r="D33" s="21"/>
      <c r="E33" s="35">
        <v>0</v>
      </c>
      <c r="F33" s="36">
        <v>0</v>
      </c>
      <c r="G33" s="35">
        <v>0</v>
      </c>
      <c r="H33" s="35" t="s">
        <v>6</v>
      </c>
      <c r="I33" s="37">
        <f t="shared" si="7"/>
        <v>0</v>
      </c>
      <c r="J33" s="23">
        <f t="shared" si="8"/>
        <v>0</v>
      </c>
      <c r="K33" s="23" t="e">
        <f t="shared" si="9"/>
        <v>#DIV/0!</v>
      </c>
      <c r="L33" s="22">
        <f t="shared" si="10"/>
        <v>0</v>
      </c>
      <c r="M33" s="24" t="e">
        <f t="shared" si="11"/>
        <v>#DIV/0!</v>
      </c>
      <c r="N33" s="34" t="e">
        <f t="shared" si="3"/>
        <v>#DIV/0!</v>
      </c>
      <c r="O33" s="24" t="e">
        <f t="shared" si="12"/>
        <v>#DIV/0!</v>
      </c>
    </row>
    <row r="34" spans="1:15" ht="15.75" hidden="1" x14ac:dyDescent="0.2">
      <c r="A34" s="27">
        <v>34</v>
      </c>
      <c r="B34" s="28"/>
      <c r="C34" s="29"/>
      <c r="D34" s="21"/>
      <c r="E34" s="35">
        <v>0</v>
      </c>
      <c r="F34" s="36">
        <v>0</v>
      </c>
      <c r="G34" s="35">
        <v>0</v>
      </c>
      <c r="H34" s="35" t="s">
        <v>6</v>
      </c>
      <c r="I34" s="37">
        <f t="shared" si="7"/>
        <v>0</v>
      </c>
      <c r="J34" s="23">
        <f t="shared" si="8"/>
        <v>0</v>
      </c>
      <c r="K34" s="23" t="e">
        <f t="shared" si="9"/>
        <v>#DIV/0!</v>
      </c>
      <c r="L34" s="22">
        <f t="shared" si="10"/>
        <v>0</v>
      </c>
      <c r="M34" s="24" t="e">
        <f t="shared" si="11"/>
        <v>#DIV/0!</v>
      </c>
      <c r="N34" s="34" t="e">
        <f t="shared" si="3"/>
        <v>#DIV/0!</v>
      </c>
      <c r="O34" s="24" t="e">
        <f t="shared" si="12"/>
        <v>#DIV/0!</v>
      </c>
    </row>
    <row r="35" spans="1:15" ht="15.75" hidden="1" x14ac:dyDescent="0.2">
      <c r="A35" s="27">
        <v>35</v>
      </c>
      <c r="B35" s="28"/>
      <c r="C35" s="29"/>
      <c r="D35" s="21"/>
      <c r="E35" s="35">
        <v>0</v>
      </c>
      <c r="F35" s="36">
        <v>0</v>
      </c>
      <c r="G35" s="35">
        <v>0</v>
      </c>
      <c r="H35" s="35" t="s">
        <v>6</v>
      </c>
      <c r="I35" s="37">
        <f t="shared" si="7"/>
        <v>0</v>
      </c>
      <c r="J35" s="23">
        <f t="shared" si="8"/>
        <v>0</v>
      </c>
      <c r="K35" s="23" t="e">
        <f t="shared" si="9"/>
        <v>#DIV/0!</v>
      </c>
      <c r="L35" s="22">
        <f t="shared" si="10"/>
        <v>0</v>
      </c>
      <c r="M35" s="24" t="e">
        <f t="shared" si="11"/>
        <v>#DIV/0!</v>
      </c>
      <c r="N35" s="34" t="e">
        <f t="shared" si="3"/>
        <v>#DIV/0!</v>
      </c>
      <c r="O35" s="24" t="e">
        <f t="shared" si="12"/>
        <v>#DIV/0!</v>
      </c>
    </row>
    <row r="36" spans="1:15" s="4" customFormat="1" ht="15.75" hidden="1" x14ac:dyDescent="0.25">
      <c r="A36" s="27">
        <v>36</v>
      </c>
      <c r="B36" s="25"/>
      <c r="C36" s="21"/>
      <c r="D36" s="21"/>
      <c r="E36" s="35">
        <v>0</v>
      </c>
      <c r="F36" s="36">
        <v>0</v>
      </c>
      <c r="G36" s="35">
        <v>0</v>
      </c>
      <c r="H36" s="35" t="s">
        <v>6</v>
      </c>
      <c r="I36" s="37">
        <f t="shared" si="7"/>
        <v>0</v>
      </c>
      <c r="J36" s="23">
        <f t="shared" si="8"/>
        <v>0</v>
      </c>
      <c r="K36" s="23" t="e">
        <f t="shared" si="9"/>
        <v>#DIV/0!</v>
      </c>
      <c r="L36" s="22">
        <f t="shared" si="10"/>
        <v>0</v>
      </c>
      <c r="M36" s="24" t="e">
        <f t="shared" si="11"/>
        <v>#DIV/0!</v>
      </c>
      <c r="N36" s="34" t="e">
        <f>ROUNDDOWN(M36,2)</f>
        <v>#DIV/0!</v>
      </c>
      <c r="O36" s="24" t="e">
        <f t="shared" si="12"/>
        <v>#DIV/0!</v>
      </c>
    </row>
    <row r="37" spans="1:15" s="4" customFormat="1" ht="15.75" hidden="1" x14ac:dyDescent="0.25">
      <c r="A37" s="27">
        <v>37</v>
      </c>
      <c r="B37" s="20"/>
      <c r="C37" s="21"/>
      <c r="D37" s="21"/>
      <c r="E37" s="35">
        <v>0</v>
      </c>
      <c r="F37" s="36">
        <v>0</v>
      </c>
      <c r="G37" s="35">
        <v>0</v>
      </c>
      <c r="H37" s="35" t="s">
        <v>6</v>
      </c>
      <c r="I37" s="37">
        <f t="shared" si="7"/>
        <v>0</v>
      </c>
      <c r="J37" s="23">
        <f t="shared" si="8"/>
        <v>0</v>
      </c>
      <c r="K37" s="23" t="e">
        <f t="shared" si="9"/>
        <v>#DIV/0!</v>
      </c>
      <c r="L37" s="22">
        <f t="shared" si="10"/>
        <v>0</v>
      </c>
      <c r="M37" s="24" t="e">
        <f t="shared" si="11"/>
        <v>#DIV/0!</v>
      </c>
      <c r="N37" s="34" t="e">
        <f>ROUNDDOWN(M37,2)</f>
        <v>#DIV/0!</v>
      </c>
      <c r="O37" s="24" t="e">
        <f t="shared" si="12"/>
        <v>#DIV/0!</v>
      </c>
    </row>
    <row r="38" spans="1:15" s="4" customFormat="1" ht="12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1"/>
      <c r="L38" s="30"/>
      <c r="M38" s="32"/>
      <c r="N38" s="33"/>
      <c r="O38" s="40">
        <f t="array" ref="O38">SUM(IF(ISERROR(O7:O37),0,O7:O37))</f>
        <v>9471.99</v>
      </c>
    </row>
    <row r="39" spans="1:15" s="2" customFormat="1" ht="18.75" hidden="1" x14ac:dyDescent="0.25">
      <c r="A39" s="57" t="s">
        <v>23</v>
      </c>
      <c r="B39" s="57"/>
      <c r="C39" s="57"/>
      <c r="D39" s="57"/>
      <c r="E39" s="57"/>
      <c r="F39" s="57"/>
      <c r="G39" s="57"/>
      <c r="H39" s="57"/>
      <c r="I39" s="57"/>
      <c r="J39" s="39">
        <f>O38</f>
        <v>9471.99</v>
      </c>
      <c r="K39" s="53"/>
      <c r="L39" s="53"/>
      <c r="M39" s="53"/>
      <c r="N39" s="53"/>
      <c r="O39" s="53"/>
    </row>
    <row r="40" spans="1:15" s="2" customFormat="1" ht="18.75" hidden="1" x14ac:dyDescent="0.25">
      <c r="A40" s="17"/>
      <c r="B40" s="17"/>
      <c r="C40" s="17"/>
      <c r="D40" s="17"/>
      <c r="E40" s="17"/>
      <c r="F40" s="17"/>
      <c r="G40" s="17"/>
      <c r="H40" s="17"/>
      <c r="I40" s="8"/>
      <c r="J40" s="9"/>
      <c r="K40" s="9"/>
      <c r="L40" s="9"/>
      <c r="M40" s="9"/>
      <c r="N40" s="9"/>
      <c r="O40" s="10"/>
    </row>
    <row r="41" spans="1:15" s="2" customFormat="1" ht="59.25" customHeight="1" x14ac:dyDescent="0.25">
      <c r="A41" s="54" t="s">
        <v>61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6"/>
    </row>
    <row r="42" spans="1:15" s="2" customFormat="1" ht="29.25" customHeight="1" x14ac:dyDescent="0.25">
      <c r="A42" s="60" t="s">
        <v>53</v>
      </c>
      <c r="B42" s="61"/>
      <c r="C42" s="61"/>
      <c r="D42" s="61"/>
      <c r="E42" s="62">
        <f>O38</f>
        <v>9471.99</v>
      </c>
      <c r="F42" s="62"/>
      <c r="G42" s="63" t="str">
        <f>"( "&amp;Лист1!B3&amp;" )"</f>
        <v>( Девять тысяч четыреста семьдесят один рубль 99 копеек )</v>
      </c>
      <c r="H42" s="63"/>
      <c r="I42" s="63"/>
      <c r="J42" s="63"/>
      <c r="K42" s="63"/>
      <c r="L42" s="63"/>
      <c r="M42" s="63"/>
      <c r="N42" s="63"/>
      <c r="O42" s="64"/>
    </row>
    <row r="43" spans="1:15" s="2" customFormat="1" ht="42" customHeight="1" x14ac:dyDescent="0.25">
      <c r="A43" s="65" t="s">
        <v>64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7"/>
    </row>
    <row r="44" spans="1:15" s="2" customFormat="1" ht="60.75" customHeight="1" x14ac:dyDescent="0.25">
      <c r="A44" s="69" t="s">
        <v>15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</row>
    <row r="45" spans="1:15" s="2" customFormat="1" ht="39" customHeight="1" x14ac:dyDescent="0.25">
      <c r="A45" s="68" t="s">
        <v>14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</row>
    <row r="46" spans="1:15" s="2" customFormat="1" ht="10.5" customHeight="1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1:15" s="2" customFormat="1" ht="9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s="2" customFormat="1" ht="18.75" customHeight="1" x14ac:dyDescent="0.25">
      <c r="A48" s="68" t="s">
        <v>13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1:15" s="2" customFormat="1" ht="40.5" customHeight="1" x14ac:dyDescent="0.25">
      <c r="A49" s="68" t="s">
        <v>62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</row>
    <row r="50" spans="1:15" s="2" customFormat="1" ht="5.2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s="2" customFormat="1" ht="21.75" customHeight="1" x14ac:dyDescent="0.25">
      <c r="A51" s="68" t="s">
        <v>63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</row>
    <row r="52" spans="1:15" ht="15.75" customHeight="1" x14ac:dyDescent="0.3">
      <c r="A52" s="52"/>
      <c r="B52" s="52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s="3" customFormat="1" ht="18" customHeight="1" x14ac:dyDescent="0.25">
      <c r="A53" s="12"/>
      <c r="B53" s="12" t="s">
        <v>54</v>
      </c>
      <c r="C53" s="71" t="s">
        <v>65</v>
      </c>
      <c r="D53" s="71"/>
      <c r="E53" s="71"/>
      <c r="F53" s="71"/>
      <c r="G53" s="71"/>
      <c r="H53" s="71"/>
      <c r="I53" s="6"/>
      <c r="J53" s="6"/>
      <c r="K53" s="6"/>
      <c r="L53" s="6"/>
      <c r="M53" s="6"/>
      <c r="N53" s="6"/>
      <c r="O53" s="6"/>
    </row>
    <row r="54" spans="1:15" s="6" customFormat="1" ht="18.75" customHeight="1" x14ac:dyDescent="0.25">
      <c r="A54" s="51"/>
      <c r="B54" s="51"/>
      <c r="C54" s="72"/>
      <c r="D54" s="72"/>
      <c r="E54" s="72"/>
      <c r="F54" s="72"/>
      <c r="G54" s="72"/>
      <c r="H54" s="72"/>
      <c r="I54" s="59" t="s">
        <v>56</v>
      </c>
      <c r="J54" s="59"/>
      <c r="K54" s="59"/>
    </row>
    <row r="55" spans="1:15" s="5" customFormat="1" ht="19.5" customHeight="1" x14ac:dyDescent="0.3">
      <c r="A55" s="51"/>
      <c r="B55" s="51"/>
      <c r="C55" s="58" t="s">
        <v>55</v>
      </c>
      <c r="D55" s="58"/>
      <c r="E55" s="58"/>
      <c r="F55" s="58"/>
      <c r="G55" s="58"/>
      <c r="H55" s="58"/>
      <c r="I55" s="26"/>
      <c r="J55" s="26"/>
      <c r="K55" s="26"/>
      <c r="L55" s="26"/>
      <c r="M55" s="26"/>
      <c r="N55" s="26"/>
      <c r="O55" s="26"/>
    </row>
    <row r="56" spans="1:15" s="5" customFormat="1" ht="14.25" customHeight="1" x14ac:dyDescent="0.3">
      <c r="A56" s="51"/>
      <c r="B56" s="51"/>
      <c r="C56" s="51"/>
      <c r="D56" s="51"/>
      <c r="E56" s="51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 s="5" customFormat="1" ht="14.25" customHeight="1" x14ac:dyDescent="0.3">
      <c r="A57" s="51"/>
      <c r="B57" s="51"/>
      <c r="C57" s="51"/>
      <c r="D57" s="51"/>
      <c r="E57" s="51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1:15" s="5" customFormat="1" ht="14.25" customHeight="1" x14ac:dyDescent="0.3">
      <c r="A58" s="51"/>
      <c r="B58" s="51"/>
      <c r="C58" s="51"/>
      <c r="D58" s="51"/>
      <c r="E58" s="51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 s="5" customFormat="1" ht="14.25" customHeight="1" x14ac:dyDescent="0.3">
      <c r="A59" s="51"/>
      <c r="B59" s="51"/>
      <c r="C59" s="51"/>
      <c r="D59" s="51"/>
      <c r="E59" s="51"/>
      <c r="F59" s="26"/>
      <c r="G59" s="26"/>
      <c r="H59" s="26"/>
      <c r="I59" s="26"/>
      <c r="J59" s="26"/>
      <c r="K59" s="26"/>
      <c r="L59" s="26"/>
      <c r="M59" s="26"/>
      <c r="N59" s="26"/>
      <c r="O59" s="26"/>
    </row>
    <row r="60" spans="1:15" ht="12.75" customHeight="1" x14ac:dyDescent="0.2">
      <c r="A60" s="51"/>
      <c r="B60" s="51"/>
      <c r="C60" s="51"/>
      <c r="D60" s="51"/>
      <c r="E60" s="51"/>
      <c r="G60" s="2"/>
    </row>
    <row r="61" spans="1:15" ht="12.75" customHeight="1" x14ac:dyDescent="0.2">
      <c r="A61" s="51"/>
      <c r="B61" s="51"/>
      <c r="C61" s="51"/>
      <c r="D61" s="51"/>
      <c r="E61" s="51"/>
    </row>
  </sheetData>
  <mergeCells count="28">
    <mergeCell ref="L1:O1"/>
    <mergeCell ref="B4:E4"/>
    <mergeCell ref="F4:O4"/>
    <mergeCell ref="C3:O3"/>
    <mergeCell ref="A5:A6"/>
    <mergeCell ref="B5:B6"/>
    <mergeCell ref="I5:K5"/>
    <mergeCell ref="D5:D6"/>
    <mergeCell ref="E5:G5"/>
    <mergeCell ref="C5:C6"/>
    <mergeCell ref="A2:O2"/>
    <mergeCell ref="L5:O5"/>
    <mergeCell ref="K39:O39"/>
    <mergeCell ref="A41:O41"/>
    <mergeCell ref="A39:I39"/>
    <mergeCell ref="C55:H55"/>
    <mergeCell ref="I54:K54"/>
    <mergeCell ref="A42:D42"/>
    <mergeCell ref="E42:F42"/>
    <mergeCell ref="G42:O42"/>
    <mergeCell ref="A43:O43"/>
    <mergeCell ref="A51:O51"/>
    <mergeCell ref="A44:O44"/>
    <mergeCell ref="A49:O49"/>
    <mergeCell ref="A45:O45"/>
    <mergeCell ref="A48:O48"/>
    <mergeCell ref="A46:O46"/>
    <mergeCell ref="C53:H54"/>
  </mergeCells>
  <phoneticPr fontId="0" type="noConversion"/>
  <pageMargins left="0.31496062992125984" right="0.31496062992125984" top="0.74803149606299213" bottom="0.55118110236220474" header="0" footer="0"/>
  <pageSetup paperSize="9" scale="54" orientation="landscape" r:id="rId1"/>
  <ignoredErrors>
    <ignoredError sqref="I7:J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3"/>
  <sheetViews>
    <sheetView workbookViewId="0">
      <selection activeCell="B2" sqref="B2"/>
    </sheetView>
  </sheetViews>
  <sheetFormatPr defaultRowHeight="15" x14ac:dyDescent="0.25"/>
  <cols>
    <col min="1" max="1" width="18.85546875" customWidth="1"/>
    <col min="2" max="2" width="9.7109375" bestFit="1" customWidth="1"/>
    <col min="257" max="257" width="18.85546875" customWidth="1"/>
    <col min="258" max="258" width="9.7109375" bestFit="1" customWidth="1"/>
    <col min="513" max="513" width="18.85546875" customWidth="1"/>
    <col min="514" max="514" width="9.7109375" bestFit="1" customWidth="1"/>
    <col min="769" max="769" width="18.85546875" customWidth="1"/>
    <col min="770" max="770" width="9.7109375" bestFit="1" customWidth="1"/>
    <col min="1025" max="1025" width="18.85546875" customWidth="1"/>
    <col min="1026" max="1026" width="9.7109375" bestFit="1" customWidth="1"/>
    <col min="1281" max="1281" width="18.85546875" customWidth="1"/>
    <col min="1282" max="1282" width="9.7109375" bestFit="1" customWidth="1"/>
    <col min="1537" max="1537" width="18.85546875" customWidth="1"/>
    <col min="1538" max="1538" width="9.7109375" bestFit="1" customWidth="1"/>
    <col min="1793" max="1793" width="18.85546875" customWidth="1"/>
    <col min="1794" max="1794" width="9.7109375" bestFit="1" customWidth="1"/>
    <col min="2049" max="2049" width="18.85546875" customWidth="1"/>
    <col min="2050" max="2050" width="9.7109375" bestFit="1" customWidth="1"/>
    <col min="2305" max="2305" width="18.85546875" customWidth="1"/>
    <col min="2306" max="2306" width="9.7109375" bestFit="1" customWidth="1"/>
    <col min="2561" max="2561" width="18.85546875" customWidth="1"/>
    <col min="2562" max="2562" width="9.7109375" bestFit="1" customWidth="1"/>
    <col min="2817" max="2817" width="18.85546875" customWidth="1"/>
    <col min="2818" max="2818" width="9.7109375" bestFit="1" customWidth="1"/>
    <col min="3073" max="3073" width="18.85546875" customWidth="1"/>
    <col min="3074" max="3074" width="9.7109375" bestFit="1" customWidth="1"/>
    <col min="3329" max="3329" width="18.85546875" customWidth="1"/>
    <col min="3330" max="3330" width="9.7109375" bestFit="1" customWidth="1"/>
    <col min="3585" max="3585" width="18.85546875" customWidth="1"/>
    <col min="3586" max="3586" width="9.7109375" bestFit="1" customWidth="1"/>
    <col min="3841" max="3841" width="18.85546875" customWidth="1"/>
    <col min="3842" max="3842" width="9.7109375" bestFit="1" customWidth="1"/>
    <col min="4097" max="4097" width="18.85546875" customWidth="1"/>
    <col min="4098" max="4098" width="9.7109375" bestFit="1" customWidth="1"/>
    <col min="4353" max="4353" width="18.85546875" customWidth="1"/>
    <col min="4354" max="4354" width="9.7109375" bestFit="1" customWidth="1"/>
    <col min="4609" max="4609" width="18.85546875" customWidth="1"/>
    <col min="4610" max="4610" width="9.7109375" bestFit="1" customWidth="1"/>
    <col min="4865" max="4865" width="18.85546875" customWidth="1"/>
    <col min="4866" max="4866" width="9.7109375" bestFit="1" customWidth="1"/>
    <col min="5121" max="5121" width="18.85546875" customWidth="1"/>
    <col min="5122" max="5122" width="9.7109375" bestFit="1" customWidth="1"/>
    <col min="5377" max="5377" width="18.85546875" customWidth="1"/>
    <col min="5378" max="5378" width="9.7109375" bestFit="1" customWidth="1"/>
    <col min="5633" max="5633" width="18.85546875" customWidth="1"/>
    <col min="5634" max="5634" width="9.7109375" bestFit="1" customWidth="1"/>
    <col min="5889" max="5889" width="18.85546875" customWidth="1"/>
    <col min="5890" max="5890" width="9.7109375" bestFit="1" customWidth="1"/>
    <col min="6145" max="6145" width="18.85546875" customWidth="1"/>
    <col min="6146" max="6146" width="9.7109375" bestFit="1" customWidth="1"/>
    <col min="6401" max="6401" width="18.85546875" customWidth="1"/>
    <col min="6402" max="6402" width="9.7109375" bestFit="1" customWidth="1"/>
    <col min="6657" max="6657" width="18.85546875" customWidth="1"/>
    <col min="6658" max="6658" width="9.7109375" bestFit="1" customWidth="1"/>
    <col min="6913" max="6913" width="18.85546875" customWidth="1"/>
    <col min="6914" max="6914" width="9.7109375" bestFit="1" customWidth="1"/>
    <col min="7169" max="7169" width="18.85546875" customWidth="1"/>
    <col min="7170" max="7170" width="9.7109375" bestFit="1" customWidth="1"/>
    <col min="7425" max="7425" width="18.85546875" customWidth="1"/>
    <col min="7426" max="7426" width="9.7109375" bestFit="1" customWidth="1"/>
    <col min="7681" max="7681" width="18.85546875" customWidth="1"/>
    <col min="7682" max="7682" width="9.7109375" bestFit="1" customWidth="1"/>
    <col min="7937" max="7937" width="18.85546875" customWidth="1"/>
    <col min="7938" max="7938" width="9.7109375" bestFit="1" customWidth="1"/>
    <col min="8193" max="8193" width="18.85546875" customWidth="1"/>
    <col min="8194" max="8194" width="9.7109375" bestFit="1" customWidth="1"/>
    <col min="8449" max="8449" width="18.85546875" customWidth="1"/>
    <col min="8450" max="8450" width="9.7109375" bestFit="1" customWidth="1"/>
    <col min="8705" max="8705" width="18.85546875" customWidth="1"/>
    <col min="8706" max="8706" width="9.7109375" bestFit="1" customWidth="1"/>
    <col min="8961" max="8961" width="18.85546875" customWidth="1"/>
    <col min="8962" max="8962" width="9.7109375" bestFit="1" customWidth="1"/>
    <col min="9217" max="9217" width="18.85546875" customWidth="1"/>
    <col min="9218" max="9218" width="9.7109375" bestFit="1" customWidth="1"/>
    <col min="9473" max="9473" width="18.85546875" customWidth="1"/>
    <col min="9474" max="9474" width="9.7109375" bestFit="1" customWidth="1"/>
    <col min="9729" max="9729" width="18.85546875" customWidth="1"/>
    <col min="9730" max="9730" width="9.7109375" bestFit="1" customWidth="1"/>
    <col min="9985" max="9985" width="18.85546875" customWidth="1"/>
    <col min="9986" max="9986" width="9.7109375" bestFit="1" customWidth="1"/>
    <col min="10241" max="10241" width="18.85546875" customWidth="1"/>
    <col min="10242" max="10242" width="9.7109375" bestFit="1" customWidth="1"/>
    <col min="10497" max="10497" width="18.85546875" customWidth="1"/>
    <col min="10498" max="10498" width="9.7109375" bestFit="1" customWidth="1"/>
    <col min="10753" max="10753" width="18.85546875" customWidth="1"/>
    <col min="10754" max="10754" width="9.7109375" bestFit="1" customWidth="1"/>
    <col min="11009" max="11009" width="18.85546875" customWidth="1"/>
    <col min="11010" max="11010" width="9.7109375" bestFit="1" customWidth="1"/>
    <col min="11265" max="11265" width="18.85546875" customWidth="1"/>
    <col min="11266" max="11266" width="9.7109375" bestFit="1" customWidth="1"/>
    <col min="11521" max="11521" width="18.85546875" customWidth="1"/>
    <col min="11522" max="11522" width="9.7109375" bestFit="1" customWidth="1"/>
    <col min="11777" max="11777" width="18.85546875" customWidth="1"/>
    <col min="11778" max="11778" width="9.7109375" bestFit="1" customWidth="1"/>
    <col min="12033" max="12033" width="18.85546875" customWidth="1"/>
    <col min="12034" max="12034" width="9.7109375" bestFit="1" customWidth="1"/>
    <col min="12289" max="12289" width="18.85546875" customWidth="1"/>
    <col min="12290" max="12290" width="9.7109375" bestFit="1" customWidth="1"/>
    <col min="12545" max="12545" width="18.85546875" customWidth="1"/>
    <col min="12546" max="12546" width="9.7109375" bestFit="1" customWidth="1"/>
    <col min="12801" max="12801" width="18.85546875" customWidth="1"/>
    <col min="12802" max="12802" width="9.7109375" bestFit="1" customWidth="1"/>
    <col min="13057" max="13057" width="18.85546875" customWidth="1"/>
    <col min="13058" max="13058" width="9.7109375" bestFit="1" customWidth="1"/>
    <col min="13313" max="13313" width="18.85546875" customWidth="1"/>
    <col min="13314" max="13314" width="9.7109375" bestFit="1" customWidth="1"/>
    <col min="13569" max="13569" width="18.85546875" customWidth="1"/>
    <col min="13570" max="13570" width="9.7109375" bestFit="1" customWidth="1"/>
    <col min="13825" max="13825" width="18.85546875" customWidth="1"/>
    <col min="13826" max="13826" width="9.7109375" bestFit="1" customWidth="1"/>
    <col min="14081" max="14081" width="18.85546875" customWidth="1"/>
    <col min="14082" max="14082" width="9.7109375" bestFit="1" customWidth="1"/>
    <col min="14337" max="14337" width="18.85546875" customWidth="1"/>
    <col min="14338" max="14338" width="9.7109375" bestFit="1" customWidth="1"/>
    <col min="14593" max="14593" width="18.85546875" customWidth="1"/>
    <col min="14594" max="14594" width="9.7109375" bestFit="1" customWidth="1"/>
    <col min="14849" max="14849" width="18.85546875" customWidth="1"/>
    <col min="14850" max="14850" width="9.7109375" bestFit="1" customWidth="1"/>
    <col min="15105" max="15105" width="18.85546875" customWidth="1"/>
    <col min="15106" max="15106" width="9.7109375" bestFit="1" customWidth="1"/>
    <col min="15361" max="15361" width="18.85546875" customWidth="1"/>
    <col min="15362" max="15362" width="9.7109375" bestFit="1" customWidth="1"/>
    <col min="15617" max="15617" width="18.85546875" customWidth="1"/>
    <col min="15618" max="15618" width="9.7109375" bestFit="1" customWidth="1"/>
    <col min="15873" max="15873" width="18.85546875" customWidth="1"/>
    <col min="15874" max="15874" width="9.7109375" bestFit="1" customWidth="1"/>
    <col min="16129" max="16129" width="18.85546875" customWidth="1"/>
    <col min="16130" max="16130" width="9.7109375" bestFit="1" customWidth="1"/>
  </cols>
  <sheetData>
    <row r="1" spans="1:13" s="41" customFormat="1" ht="18" x14ac:dyDescent="0.25">
      <c r="A1" s="41" t="s">
        <v>24</v>
      </c>
      <c r="B1" s="42"/>
    </row>
    <row r="2" spans="1:13" s="43" customFormat="1" ht="12.75" x14ac:dyDescent="0.2">
      <c r="B2" s="44"/>
    </row>
    <row r="3" spans="1:13" x14ac:dyDescent="0.25">
      <c r="A3" s="45">
        <f>'Расчет цены'!O38</f>
        <v>9471.99</v>
      </c>
      <c r="B3" s="42" t="str">
        <f>SUBSTITUTE(PROPER(INDEX(n_4,MID(TEXT(A3,n0),1,1)+1)&amp;INDEX(n0x,MID(TEXT(A3,n0),2,1)+1,MID(TEXT(A3,n0),3,1)+1)&amp;IF(-MID(TEXT(A3,n0),1,3),"миллиард"&amp;VLOOKUP(MID(TEXT(A3,n0),3,1)*AND(MID(TEXT(A3,n0),2,1)-1),мил,2),"")&amp;INDEX(n_4,MID(TEXT(A3,n0),4,1)+1)&amp;INDEX(n0x,MID(TEXT(A3,n0),5,1)+1,MID(TEXT(A3,n0),6,1)+1)&amp;IF(-MID(TEXT(A3,n0),4,3),"миллион"&amp;VLOOKUP(MID(TEXT(A3,n0),6,1)*AND(MID(TEXT(A3,n0),5,1)-1),мил,2),"")&amp;INDEX(n_4,MID(TEXT(A3,n0),7,1)+1)&amp;INDEX(n1x,MID(TEXT(A3,n0),8,1)+1,MID(TEXT(A3,n0),9,1)+1)&amp;IF(-MID(TEXT(A3,n0),7,3),VLOOKUP(MID(TEXT(A3,n0),9,1)*AND(MID(TEXT(A3,n0),8,1)-1),тыс,2),"")&amp;INDEX(n_4,MID(TEXT(A3,n0),10,1)+1)&amp;INDEX(n0x,MID(TEXT(A3,n0),11,1)+1,MID(TEXT(A3,n0),12,1)+1)),"z"," ")&amp;IF(TRUNC(TEXT(A3,n0)),"","Ноль ")&amp;"рубл"&amp;VLOOKUP(MOD(MAX(MOD(MID(TEXT(A3,n0),11,2)-11,100),9),10),{0,"ь ";1,"я ";4,"ей "},2)&amp;RIGHT(TEXT(A3,n0),2)&amp;" копе"&amp;VLOOKUP(MOD(MAX(MOD(RIGHT(TEXT(A3,n0),2)-11,100),9),10),{0,"йка";1,"йки";4,"ек"},2)</f>
        <v>Девять тысяч четыреста семьдесят один рубль 99 копеек</v>
      </c>
    </row>
    <row r="4" spans="1:13" s="46" customFormat="1" x14ac:dyDescent="0.25">
      <c r="A4" s="46" t="s">
        <v>25</v>
      </c>
      <c r="F4"/>
      <c r="G4"/>
      <c r="H4"/>
      <c r="J4"/>
      <c r="K4"/>
      <c r="L4"/>
      <c r="M4"/>
    </row>
    <row r="5" spans="1:13" x14ac:dyDescent="0.25">
      <c r="A5" s="45">
        <v>0.23</v>
      </c>
      <c r="B5" s="42" t="str">
        <f>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")&amp;"рубл"&amp;VLOOKUP(MOD(MAX(MOD(MID(TEXT(A5,n0),11,2)-11,100),9),10),{0,"ь ";1,"я ";4,"ей "},2)&amp;RIGHT(TEXT(A5,n0),2)&amp;" копе"&amp;VLOOKUP(MOD(MAX(MOD(RIGHT(TEXT(A5,n0),2)-11,100),9),10),{0,"йка";1,"йки";4,"ек"},2)</f>
        <v>Ноль рублей 23 копейки</v>
      </c>
    </row>
    <row r="6" spans="1:13" x14ac:dyDescent="0.25">
      <c r="A6" s="45">
        <v>1</v>
      </c>
      <c r="B6" s="42" t="str">
        <f>SUBSTITUTE(PROPER(INDEX(n_4,MID(TEXT(A6,n0),1,1)+1)&amp;INDEX(n0x,MID(TEXT(A6,n0),2,1)+1,MID(TEXT(A6,n0),3,1)+1)&amp;IF(-MID(TEXT(A6,n0),1,3),"миллиард"&amp;VLOOKUP(MID(TEXT(A6,n0),3,1)*AND(MID(TEXT(A6,n0),2,1)-1),мил,2),"")&amp;INDEX(n_4,MID(TEXT(A6,n0),4,1)+1)&amp;INDEX(n0x,MID(TEXT(A6,n0),5,1)+1,MID(TEXT(A6,n0),6,1)+1)&amp;IF(-MID(TEXT(A6,n0),4,3),"миллион"&amp;VLOOKUP(MID(TEXT(A6,n0),6,1)*AND(MID(TEXT(A6,n0),5,1)-1),мил,2),"")&amp;INDEX(n_4,MID(TEXT(A6,n0),7,1)+1)&amp;INDEX(n1x,MID(TEXT(A6,n0),8,1)+1,MID(TEXT(A6,n0),9,1)+1)&amp;IF(-MID(TEXT(A6,n0),7,3),VLOOKUP(MID(TEXT(A6,n0),9,1)*AND(MID(TEXT(A6,n0),8,1)-1),тыс,2),"")&amp;INDEX(n_4,MID(TEXT(A6,n0),10,1)+1)&amp;INDEX(n0x,MID(TEXT(A6,n0),11,1)+1,MID(TEXT(A6,n0),12,1)+1)),"z"," ")&amp;IF(TRUNC(TEXT(A6,n0)),"","Ноль ")&amp;"рубл"&amp;VLOOKUP(MOD(MAX(MOD(MID(TEXT(A6,n0),11,2)-11,100),9),10),{0,"ь ";1,"я ";4,"ей "},2)&amp;RIGHT(TEXT(A6,n0),2)&amp;" копе"&amp;VLOOKUP(MOD(MAX(MOD(RIGHT(TEXT(A6,n0),2)-11,100),9),10),{0,"йка";1,"йки";4,"ек"},2)</f>
        <v>Один рубль 00 копеек</v>
      </c>
    </row>
    <row r="7" spans="1:13" x14ac:dyDescent="0.25">
      <c r="A7" s="45">
        <v>2.0099999999999998</v>
      </c>
      <c r="B7" s="42" t="str">
        <f>SUBSTITUTE(PROPER(INDEX(n_4,MID(TEXT(A7,n0),1,1)+1)&amp;INDEX(n0x,MID(TEXT(A7,n0),2,1)+1,MID(TEXT(A7,n0),3,1)+1)&amp;IF(-MID(TEXT(A7,n0),1,3),"миллиард"&amp;VLOOKUP(MID(TEXT(A7,n0),3,1)*AND(MID(TEXT(A7,n0),2,1)-1),мил,2),"")&amp;INDEX(n_4,MID(TEXT(A7,n0),4,1)+1)&amp;INDEX(n0x,MID(TEXT(A7,n0),5,1)+1,MID(TEXT(A7,n0),6,1)+1)&amp;IF(-MID(TEXT(A7,n0),4,3),"миллион"&amp;VLOOKUP(MID(TEXT(A7,n0),6,1)*AND(MID(TEXT(A7,n0),5,1)-1),мил,2),"")&amp;INDEX(n_4,MID(TEXT(A7,n0),7,1)+1)&amp;INDEX(n1x,MID(TEXT(A7,n0),8,1)+1,MID(TEXT(A7,n0),9,1)+1)&amp;IF(-MID(TEXT(A7,n0),7,3),VLOOKUP(MID(TEXT(A7,n0),9,1)*AND(MID(TEXT(A7,n0),8,1)-1),тыс,2),"")&amp;INDEX(n_4,MID(TEXT(A7,n0),10,1)+1)&amp;INDEX(n0x,MID(TEXT(A7,n0),11,1)+1,MID(TEXT(A7,n0),12,1)+1)),"z"," ")&amp;IF(TRUNC(TEXT(A7,n0)),"","Ноль ")&amp;"рубл"&amp;VLOOKUP(MOD(MAX(MOD(MID(TEXT(A7,n0),11,2)-11,100),9),10),{0,"ь ";1,"я ";4,"ей "},2)&amp;RIGHT(TEXT(A7,n0),2)&amp;" копе"&amp;VLOOKUP(MOD(MAX(MOD(RIGHT(TEXT(A7,n0),2)-11,100),9),10),{0,"йка";1,"йки";4,"ек"},2)</f>
        <v>Два рубля 01 копейка</v>
      </c>
    </row>
    <row r="8" spans="1:13" x14ac:dyDescent="0.25">
      <c r="A8" s="45">
        <v>4.99</v>
      </c>
      <c r="B8" s="42" t="str">
        <f>SUBSTITUTE(PROPER(INDEX(n_4,MID(TEXT(A8,n0),1,1)+1)&amp;INDEX(n0x,MID(TEXT(A8,n0),2,1)+1,MID(TEXT(A8,n0),3,1)+1)&amp;IF(-MID(TEXT(A8,n0),1,3),"миллиард"&amp;VLOOKUP(MID(TEXT(A8,n0),3,1)*AND(MID(TEXT(A8,n0),2,1)-1),мил,2),"")&amp;INDEX(n_4,MID(TEXT(A8,n0),4,1)+1)&amp;INDEX(n0x,MID(TEXT(A8,n0),5,1)+1,MID(TEXT(A8,n0),6,1)+1)&amp;IF(-MID(TEXT(A8,n0),4,3),"миллион"&amp;VLOOKUP(MID(TEXT(A8,n0),6,1)*AND(MID(TEXT(A8,n0),5,1)-1),мил,2),"")&amp;INDEX(n_4,MID(TEXT(A8,n0),7,1)+1)&amp;INDEX(n1x,MID(TEXT(A8,n0),8,1)+1,MID(TEXT(A8,n0),9,1)+1)&amp;IF(-MID(TEXT(A8,n0),7,3),VLOOKUP(MID(TEXT(A8,n0),9,1)*AND(MID(TEXT(A8,n0),8,1)-1),тыс,2),"")&amp;INDEX(n_4,MID(TEXT(A8,n0),10,1)+1)&amp;INDEX(n0x,MID(TEXT(A8,n0),11,1)+1,MID(TEXT(A8,n0),12,1)+1)),"z"," ")&amp;IF(TRUNC(TEXT(A8,n0)),"","Ноль ")&amp;"рубл"&amp;VLOOKUP(MOD(MAX(MOD(MID(TEXT(A8,n0),11,2)-11,100),9),10),{0,"ь ";1,"я ";4,"ей "},2)&amp;RIGHT(TEXT(A8,n0),2)&amp;" копе"&amp;VLOOKUP(MOD(MAX(MOD(RIGHT(TEXT(A8,n0),2)-11,100),9),10),{0,"йка";1,"йки";4,"ек"},2)</f>
        <v>Четыре рубля 99 копеек</v>
      </c>
    </row>
    <row r="9" spans="1:13" x14ac:dyDescent="0.25">
      <c r="A9" s="45">
        <v>5.1100000000000003</v>
      </c>
      <c r="B9" s="42" t="str">
        <f>SUBSTITUTE(PROPER(INDEX(n_4,MID(TEXT(A9,n0),1,1)+1)&amp;INDEX(n0x,MID(TEXT(A9,n0),2,1)+1,MID(TEXT(A9,n0),3,1)+1)&amp;IF(-MID(TEXT(A9,n0),1,3),"миллиард"&amp;VLOOKUP(MID(TEXT(A9,n0),3,1)*AND(MID(TEXT(A9,n0),2,1)-1),мил,2),"")&amp;INDEX(n_4,MID(TEXT(A9,n0),4,1)+1)&amp;INDEX(n0x,MID(TEXT(A9,n0),5,1)+1,MID(TEXT(A9,n0),6,1)+1)&amp;IF(-MID(TEXT(A9,n0),4,3),"миллион"&amp;VLOOKUP(MID(TEXT(A9,n0),6,1)*AND(MID(TEXT(A9,n0),5,1)-1),мил,2),"")&amp;INDEX(n_4,MID(TEXT(A9,n0),7,1)+1)&amp;INDEX(n1x,MID(TEXT(A9,n0),8,1)+1,MID(TEXT(A9,n0),9,1)+1)&amp;IF(-MID(TEXT(A9,n0),7,3),VLOOKUP(MID(TEXT(A9,n0),9,1)*AND(MID(TEXT(A9,n0),8,1)-1),тыс,2),"")&amp;INDEX(n_4,MID(TEXT(A9,n0),10,1)+1)&amp;INDEX(n0x,MID(TEXT(A9,n0),11,1)+1,MID(TEXT(A9,n0),12,1)+1)),"z"," ")&amp;IF(TRUNC(TEXT(A9,n0)),"","Ноль ")&amp;"рубл"&amp;VLOOKUP(MOD(MAX(MOD(MID(TEXT(A9,n0),11,2)-11,100),9),10),{0,"ь ";1,"я ";4,"ей "},2)&amp;RIGHT(TEXT(A9,n0),2)&amp;" копе"&amp;VLOOKUP(MOD(MAX(MOD(RIGHT(TEXT(A9,n0),2)-11,100),9),10),{0,"йка";1,"йки";4,"ек"},2)</f>
        <v>Пять рублей 11 копеек</v>
      </c>
    </row>
    <row r="10" spans="1:13" x14ac:dyDescent="0.25">
      <c r="A10" s="45">
        <v>10.119999999999999</v>
      </c>
      <c r="B10" s="42" t="str">
        <f>SUBSTITUTE(PROPER(INDEX(n_4,MID(TEXT(A10,n0),1,1)+1)&amp;INDEX(n0x,MID(TEXT(A10,n0),2,1)+1,MID(TEXT(A10,n0),3,1)+1)&amp;IF(-MID(TEXT(A10,n0),1,3),"миллиард"&amp;VLOOKUP(MID(TEXT(A10,n0),3,1)*AND(MID(TEXT(A10,n0),2,1)-1),мил,2),"")&amp;INDEX(n_4,MID(TEXT(A10,n0),4,1)+1)&amp;INDEX(n0x,MID(TEXT(A10,n0),5,1)+1,MID(TEXT(A10,n0),6,1)+1)&amp;IF(-MID(TEXT(A10,n0),4,3),"миллион"&amp;VLOOKUP(MID(TEXT(A10,n0),6,1)*AND(MID(TEXT(A10,n0),5,1)-1),мил,2),"")&amp;INDEX(n_4,MID(TEXT(A10,n0),7,1)+1)&amp;INDEX(n1x,MID(TEXT(A10,n0),8,1)+1,MID(TEXT(A10,n0),9,1)+1)&amp;IF(-MID(TEXT(A10,n0),7,3),VLOOKUP(MID(TEXT(A10,n0),9,1)*AND(MID(TEXT(A10,n0),8,1)-1),тыс,2),"")&amp;INDEX(n_4,MID(TEXT(A10,n0),10,1)+1)&amp;INDEX(n0x,MID(TEXT(A10,n0),11,1)+1,MID(TEXT(A10,n0),12,1)+1)),"z"," ")&amp;IF(TRUNC(TEXT(A10,n0)),"","Ноль ")&amp;"рубл"&amp;VLOOKUP(MOD(MAX(MOD(MID(TEXT(A10,n0),11,2)-11,100),9),10),{0,"ь ";1,"я ";4,"ей "},2)&amp;RIGHT(TEXT(A10,n0),2)&amp;" копе"&amp;VLOOKUP(MOD(MAX(MOD(RIGHT(TEXT(A10,n0),2)-11,100),9),10),{0,"йка";1,"йки";4,"ек"},2)</f>
        <v>Десять рублей 12 копеек</v>
      </c>
    </row>
    <row r="11" spans="1:13" x14ac:dyDescent="0.25">
      <c r="A11" s="45">
        <v>11.21</v>
      </c>
      <c r="B11" s="42" t="str">
        <f>SUBSTITUTE(PROPER(INDEX(n_4,MID(TEXT(A11,n0),1,1)+1)&amp;INDEX(n0x,MID(TEXT(A11,n0),2,1)+1,MID(TEXT(A11,n0),3,1)+1)&amp;IF(-MID(TEXT(A11,n0),1,3),"миллиард"&amp;VLOOKUP(MID(TEXT(A11,n0),3,1)*AND(MID(TEXT(A11,n0),2,1)-1),мил,2),"")&amp;INDEX(n_4,MID(TEXT(A11,n0),4,1)+1)&amp;INDEX(n0x,MID(TEXT(A11,n0),5,1)+1,MID(TEXT(A11,n0),6,1)+1)&amp;IF(-MID(TEXT(A11,n0),4,3),"миллион"&amp;VLOOKUP(MID(TEXT(A11,n0),6,1)*AND(MID(TEXT(A11,n0),5,1)-1),мил,2),"")&amp;INDEX(n_4,MID(TEXT(A11,n0),7,1)+1)&amp;INDEX(n1x,MID(TEXT(A11,n0),8,1)+1,MID(TEXT(A11,n0),9,1)+1)&amp;IF(-MID(TEXT(A11,n0),7,3),VLOOKUP(MID(TEXT(A11,n0),9,1)*AND(MID(TEXT(A11,n0),8,1)-1),тыс,2),"")&amp;INDEX(n_4,MID(TEXT(A11,n0),10,1)+1)&amp;INDEX(n0x,MID(TEXT(A11,n0),11,1)+1,MID(TEXT(A11,n0),12,1)+1)),"z"," ")&amp;IF(TRUNC(TEXT(A11,n0)),"","Ноль ")&amp;"рубл"&amp;VLOOKUP(MOD(MAX(MOD(MID(TEXT(A11,n0),11,2)-11,100),9),10),{0,"ь ";1,"я ";4,"ей "},2)&amp;RIGHT(TEXT(A11,n0),2)&amp;" копе"&amp;VLOOKUP(MOD(MAX(MOD(RIGHT(TEXT(A11,n0),2)-11,100),9),10),{0,"йка";1,"йки";4,"ек"},2)</f>
        <v>Одиннадцать рублей 21 копейка</v>
      </c>
    </row>
    <row r="12" spans="1:13" x14ac:dyDescent="0.25">
      <c r="A12" s="45">
        <v>12.43</v>
      </c>
      <c r="B12" s="42" t="str">
        <f>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"},2)&amp;RIGHT(TEXT(A12,n0),2)&amp;" копе"&amp;VLOOKUP(MOD(MAX(MOD(RIGHT(TEXT(A12,n0),2)-11,100),9),10),{0,"йка";1,"йки";4,"ек"},2)</f>
        <v>Двенадцать рублей 43 копейки</v>
      </c>
    </row>
    <row r="13" spans="1:13" x14ac:dyDescent="0.25">
      <c r="A13" s="45">
        <v>21</v>
      </c>
      <c r="B13" s="42" t="str">
        <f>SUBSTITUTE(PROPER(INDEX(n_4,MID(TEXT(A13,n0),1,1)+1)&amp;INDEX(n0x,MID(TEXT(A13,n0),2,1)+1,MID(TEXT(A13,n0),3,1)+1)&amp;IF(-MID(TEXT(A13,n0),1,3),"миллиард"&amp;VLOOKUP(MID(TEXT(A13,n0),3,1)*AND(MID(TEXT(A13,n0),2,1)-1),мил,2),"")&amp;INDEX(n_4,MID(TEXT(A13,n0),4,1)+1)&amp;INDEX(n0x,MID(TEXT(A13,n0),5,1)+1,MID(TEXT(A13,n0),6,1)+1)&amp;IF(-MID(TEXT(A13,n0),4,3),"миллион"&amp;VLOOKUP(MID(TEXT(A13,n0),6,1)*AND(MID(TEXT(A13,n0),5,1)-1),мил,2),"")&amp;INDEX(n_4,MID(TEXT(A13,n0),7,1)+1)&amp;INDEX(n1x,MID(TEXT(A13,n0),8,1)+1,MID(TEXT(A13,n0),9,1)+1)&amp;IF(-MID(TEXT(A13,n0),7,3),VLOOKUP(MID(TEXT(A13,n0),9,1)*AND(MID(TEXT(A13,n0),8,1)-1),тыс,2),"")&amp;INDEX(n_4,MID(TEXT(A13,n0),10,1)+1)&amp;INDEX(n0x,MID(TEXT(A13,n0),11,1)+1,MID(TEXT(A13,n0),12,1)+1)),"z"," ")&amp;IF(TRUNC(TEXT(A13,n0)),"","Ноль ")&amp;"рубл"&amp;VLOOKUP(MOD(MAX(MOD(MID(TEXT(A13,n0),11,2)-11,100),9),10),{0,"ь ";1,"я ";4,"ей "},2)&amp;RIGHT(TEXT(A13,n0),2)&amp;" копе"&amp;VLOOKUP(MOD(MAX(MOD(RIGHT(TEXT(A13,n0),2)-11,100),9),10),{0,"йка";1,"йки";4,"ек"},2)</f>
        <v>Двадцать один рубль 00 копеек</v>
      </c>
    </row>
    <row r="14" spans="1:13" x14ac:dyDescent="0.25">
      <c r="A14" s="45">
        <v>100</v>
      </c>
      <c r="B14" s="42" t="str">
        <f>SUBSTITUTE(PROPER(INDEX(n_4,MID(TEXT(A14,n0),1,1)+1)&amp;INDEX(n0x,MID(TEXT(A14,n0),2,1)+1,MID(TEXT(A14,n0),3,1)+1)&amp;IF(-MID(TEXT(A14,n0),1,3),"миллиард"&amp;VLOOKUP(MID(TEXT(A14,n0),3,1)*AND(MID(TEXT(A14,n0),2,1)-1),мил,2),"")&amp;INDEX(n_4,MID(TEXT(A14,n0),4,1)+1)&amp;INDEX(n0x,MID(TEXT(A14,n0),5,1)+1,MID(TEXT(A14,n0),6,1)+1)&amp;IF(-MID(TEXT(A14,n0),4,3),"миллион"&amp;VLOOKUP(MID(TEXT(A14,n0),6,1)*AND(MID(TEXT(A14,n0),5,1)-1),мил,2),"")&amp;INDEX(n_4,MID(TEXT(A14,n0),7,1)+1)&amp;INDEX(n1x,MID(TEXT(A14,n0),8,1)+1,MID(TEXT(A14,n0),9,1)+1)&amp;IF(-MID(TEXT(A14,n0),7,3),VLOOKUP(MID(TEXT(A14,n0),9,1)*AND(MID(TEXT(A14,n0),8,1)-1),тыс,2),"")&amp;INDEX(n_4,MID(TEXT(A14,n0),10,1)+1)&amp;INDEX(n0x,MID(TEXT(A14,n0),11,1)+1,MID(TEXT(A14,n0),12,1)+1)),"z"," ")&amp;IF(TRUNC(TEXT(A14,n0)),"","Ноль ")&amp;"рубл"&amp;VLOOKUP(MOD(MAX(MOD(MID(TEXT(A14,n0),11,2)-11,100),9),10),{0,"ь ";1,"я ";4,"ей "},2)&amp;RIGHT(TEXT(A14,n0),2)&amp;" копе"&amp;VLOOKUP(MOD(MAX(MOD(RIGHT(TEXT(A14,n0),2)-11,100),9),10),{0,"йка";1,"йки";4,"ек"},2)</f>
        <v>Сто рублей 00 копеек</v>
      </c>
    </row>
    <row r="15" spans="1:13" x14ac:dyDescent="0.25">
      <c r="A15" s="45">
        <v>101.2</v>
      </c>
      <c r="B15" s="42" t="str">
        <f>SUBSTITUTE(PROPER(INDEX(n_4,MID(TEXT(A15,n0),1,1)+1)&amp;INDEX(n0x,MID(TEXT(A15,n0),2,1)+1,MID(TEXT(A15,n0),3,1)+1)&amp;IF(-MID(TEXT(A15,n0),1,3),"миллиард"&amp;VLOOKUP(MID(TEXT(A15,n0),3,1)*AND(MID(TEXT(A15,n0),2,1)-1),мил,2),"")&amp;INDEX(n_4,MID(TEXT(A15,n0),4,1)+1)&amp;INDEX(n0x,MID(TEXT(A15,n0),5,1)+1,MID(TEXT(A15,n0),6,1)+1)&amp;IF(-MID(TEXT(A15,n0),4,3),"миллион"&amp;VLOOKUP(MID(TEXT(A15,n0),6,1)*AND(MID(TEXT(A15,n0),5,1)-1),мил,2),"")&amp;INDEX(n_4,MID(TEXT(A15,n0),7,1)+1)&amp;INDEX(n1x,MID(TEXT(A15,n0),8,1)+1,MID(TEXT(A15,n0),9,1)+1)&amp;IF(-MID(TEXT(A15,n0),7,3),VLOOKUP(MID(TEXT(A15,n0),9,1)*AND(MID(TEXT(A15,n0),8,1)-1),тыс,2),"")&amp;INDEX(n_4,MID(TEXT(A15,n0),10,1)+1)&amp;INDEX(n0x,MID(TEXT(A15,n0),11,1)+1,MID(TEXT(A15,n0),12,1)+1)),"z"," ")&amp;IF(TRUNC(TEXT(A15,n0)),"","Ноль ")&amp;"рубл"&amp;VLOOKUP(MOD(MAX(MOD(MID(TEXT(A15,n0),11,2)-11,100),9),10),{0,"ь ";1,"я ";4,"ей "},2)&amp;RIGHT(TEXT(A15,n0),2)&amp;" копе"&amp;VLOOKUP(MOD(MAX(MOD(RIGHT(TEXT(A15,n0),2)-11,100),9),10),{0,"йка";1,"йки";4,"ек"},2)</f>
        <v>Сто один рубль 20 копеек</v>
      </c>
    </row>
    <row r="16" spans="1:13" x14ac:dyDescent="0.25">
      <c r="A16" s="45">
        <v>121.22</v>
      </c>
      <c r="B16" s="42" t="str">
        <f>SUBSTITUTE(PROPER(INDEX(n_4,MID(TEXT(A16,n0),1,1)+1)&amp;INDEX(n0x,MID(TEXT(A16,n0),2,1)+1,MID(TEXT(A16,n0),3,1)+1)&amp;IF(-MID(TEXT(A16,n0),1,3),"миллиард"&amp;VLOOKUP(MID(TEXT(A16,n0),3,1)*AND(MID(TEXT(A16,n0),2,1)-1),мил,2),"")&amp;INDEX(n_4,MID(TEXT(A16,n0),4,1)+1)&amp;INDEX(n0x,MID(TEXT(A16,n0),5,1)+1,MID(TEXT(A16,n0),6,1)+1)&amp;IF(-MID(TEXT(A16,n0),4,3),"миллион"&amp;VLOOKUP(MID(TEXT(A16,n0),6,1)*AND(MID(TEXT(A16,n0),5,1)-1),мил,2),"")&amp;INDEX(n_4,MID(TEXT(A16,n0),7,1)+1)&amp;INDEX(n1x,MID(TEXT(A16,n0),8,1)+1,MID(TEXT(A16,n0),9,1)+1)&amp;IF(-MID(TEXT(A16,n0),7,3),VLOOKUP(MID(TEXT(A16,n0),9,1)*AND(MID(TEXT(A16,n0),8,1)-1),тыс,2),"")&amp;INDEX(n_4,MID(TEXT(A16,n0),10,1)+1)&amp;INDEX(n0x,MID(TEXT(A16,n0),11,1)+1,MID(TEXT(A16,n0),12,1)+1)),"z"," ")&amp;IF(TRUNC(TEXT(A16,n0)),"","Ноль ")&amp;"рубл"&amp;VLOOKUP(MOD(MAX(MOD(MID(TEXT(A16,n0),11,2)-11,100),9),10),{0,"ь ";1,"я ";4,"ей "},2)&amp;RIGHT(TEXT(A16,n0),2)&amp;" копе"&amp;VLOOKUP(MOD(MAX(MOD(RIGHT(TEXT(A16,n0),2)-11,100),9),10),{0,"йка";1,"йки";4,"ек"},2)</f>
        <v>Сто двадцать один рубль 22 копейки</v>
      </c>
    </row>
    <row r="17" spans="1:16" x14ac:dyDescent="0.25">
      <c r="A17" s="45">
        <v>1000.16</v>
      </c>
      <c r="B17" s="42" t="str">
        <f>SUBSTITUTE(PROPER(INDEX(n_4,MID(TEXT(A17,n0),1,1)+1)&amp;INDEX(n0x,MID(TEXT(A17,n0),2,1)+1,MID(TEXT(A17,n0),3,1)+1)&amp;IF(-MID(TEXT(A17,n0),1,3),"миллиард"&amp;VLOOKUP(MID(TEXT(A17,n0),3,1)*AND(MID(TEXT(A17,n0),2,1)-1),мил,2),"")&amp;INDEX(n_4,MID(TEXT(A17,n0),4,1)+1)&amp;INDEX(n0x,MID(TEXT(A17,n0),5,1)+1,MID(TEXT(A17,n0),6,1)+1)&amp;IF(-MID(TEXT(A17,n0),4,3),"миллион"&amp;VLOOKUP(MID(TEXT(A17,n0),6,1)*AND(MID(TEXT(A17,n0),5,1)-1),мил,2),"")&amp;INDEX(n_4,MID(TEXT(A17,n0),7,1)+1)&amp;INDEX(n1x,MID(TEXT(A17,n0),8,1)+1,MID(TEXT(A17,n0),9,1)+1)&amp;IF(-MID(TEXT(A17,n0),7,3),VLOOKUP(MID(TEXT(A17,n0),9,1)*AND(MID(TEXT(A17,n0),8,1)-1),тыс,2),"")&amp;INDEX(n_4,MID(TEXT(A17,n0),10,1)+1)&amp;INDEX(n0x,MID(TEXT(A17,n0),11,1)+1,MID(TEXT(A17,n0),12,1)+1)),"z"," ")&amp;IF(TRUNC(TEXT(A17,n0)),"","Ноль ")&amp;"рубл"&amp;VLOOKUP(MOD(MAX(MOD(MID(TEXT(A17,n0),11,2)-11,100),9),10),{0,"ь ";1,"я ";4,"ей "},2)&amp;RIGHT(TEXT(A17,n0),2)&amp;" копе"&amp;VLOOKUP(MOD(MAX(MOD(RIGHT(TEXT(A17,n0),2)-11,100),9),10),{0,"йка";1,"йки";4,"ек"},2)</f>
        <v>Одна тысяча рублей 16 копеек</v>
      </c>
    </row>
    <row r="18" spans="1:16" x14ac:dyDescent="0.25">
      <c r="A18" s="45">
        <v>1002.51</v>
      </c>
      <c r="B18" s="42" t="str">
        <f>SUBSTITUTE(PROPER(INDEX(n_4,MID(TEXT(A18,n0),1,1)+1)&amp;INDEX(n0x,MID(TEXT(A18,n0),2,1)+1,MID(TEXT(A18,n0),3,1)+1)&amp;IF(-MID(TEXT(A18,n0),1,3),"миллиард"&amp;VLOOKUP(MID(TEXT(A18,n0),3,1)*AND(MID(TEXT(A18,n0),2,1)-1),мил,2),"")&amp;INDEX(n_4,MID(TEXT(A18,n0),4,1)+1)&amp;INDEX(n0x,MID(TEXT(A18,n0),5,1)+1,MID(TEXT(A18,n0),6,1)+1)&amp;IF(-MID(TEXT(A18,n0),4,3),"миллион"&amp;VLOOKUP(MID(TEXT(A18,n0),6,1)*AND(MID(TEXT(A18,n0),5,1)-1),мил,2),"")&amp;INDEX(n_4,MID(TEXT(A18,n0),7,1)+1)&amp;INDEX(n1x,MID(TEXT(A18,n0),8,1)+1,MID(TEXT(A18,n0),9,1)+1)&amp;IF(-MID(TEXT(A18,n0),7,3),VLOOKUP(MID(TEXT(A18,n0),9,1)*AND(MID(TEXT(A18,n0),8,1)-1),тыс,2),"")&amp;INDEX(n_4,MID(TEXT(A18,n0),10,1)+1)&amp;INDEX(n0x,MID(TEXT(A18,n0),11,1)+1,MID(TEXT(A18,n0),12,1)+1)),"z"," ")&amp;IF(TRUNC(TEXT(A18,n0)),"","Ноль ")&amp;"рубл"&amp;VLOOKUP(MOD(MAX(MOD(MID(TEXT(A18,n0),11,2)-11,100),9),10),{0,"ь ";1,"я ";4,"ей "},2)&amp;RIGHT(TEXT(A18,n0),2)&amp;" копе"&amp;VLOOKUP(MOD(MAX(MOD(RIGHT(TEXT(A18,n0),2)-11,100),9),10),{0,"йка";1,"йки";4,"ек"},2)</f>
        <v>Одна тысяча два рубля 51 копейка</v>
      </c>
    </row>
    <row r="19" spans="1:16" x14ac:dyDescent="0.25">
      <c r="A19" s="45">
        <v>120101.1</v>
      </c>
      <c r="B19" s="42" t="str">
        <f>SUBSTITUTE(PROPER(INDEX(n_4,MID(TEXT(A19,n0),1,1)+1)&amp;INDEX(n0x,MID(TEXT(A19,n0),2,1)+1,MID(TEXT(A19,n0),3,1)+1)&amp;IF(-MID(TEXT(A19,n0),1,3),"миллиард"&amp;VLOOKUP(MID(TEXT(A19,n0),3,1)*AND(MID(TEXT(A19,n0),2,1)-1),мил,2),"")&amp;INDEX(n_4,MID(TEXT(A19,n0),4,1)+1)&amp;INDEX(n0x,MID(TEXT(A19,n0),5,1)+1,MID(TEXT(A19,n0),6,1)+1)&amp;IF(-MID(TEXT(A19,n0),4,3),"миллион"&amp;VLOOKUP(MID(TEXT(A19,n0),6,1)*AND(MID(TEXT(A19,n0),5,1)-1),мил,2),"")&amp;INDEX(n_4,MID(TEXT(A19,n0),7,1)+1)&amp;INDEX(n1x,MID(TEXT(A19,n0),8,1)+1,MID(TEXT(A19,n0),9,1)+1)&amp;IF(-MID(TEXT(A19,n0),7,3),VLOOKUP(MID(TEXT(A19,n0),9,1)*AND(MID(TEXT(A19,n0),8,1)-1),тыс,2),"")&amp;INDEX(n_4,MID(TEXT(A19,n0),10,1)+1)&amp;INDEX(n0x,MID(TEXT(A19,n0),11,1)+1,MID(TEXT(A19,n0),12,1)+1)),"z"," ")&amp;IF(TRUNC(TEXT(A19,n0)),"","Ноль ")&amp;"рубл"&amp;VLOOKUP(MOD(MAX(MOD(MID(TEXT(A19,n0),11,2)-11,100),9),10),{0,"ь ";1,"я ";4,"ей "},2)&amp;RIGHT(TEXT(A19,n0),2)&amp;" копе"&amp;VLOOKUP(MOD(MAX(MOD(RIGHT(TEXT(A19,n0),2)-11,100),9),10),{0,"йка";1,"йки";4,"ек"},2)</f>
        <v>Сто двадцать тысяч сто один рубль 10 копеек</v>
      </c>
    </row>
    <row r="20" spans="1:16" x14ac:dyDescent="0.25">
      <c r="A20" s="45">
        <v>2000000</v>
      </c>
      <c r="B20" s="42" t="str">
        <f>SUBSTITUTE(PROPER(INDEX(n_4,MID(TEXT(A20,n0),1,1)+1)&amp;INDEX(n0x,MID(TEXT(A20,n0),2,1)+1,MID(TEXT(A20,n0),3,1)+1)&amp;IF(-MID(TEXT(A20,n0),1,3),"миллиард"&amp;VLOOKUP(MID(TEXT(A20,n0),3,1)*AND(MID(TEXT(A20,n0),2,1)-1),мил,2),"")&amp;INDEX(n_4,MID(TEXT(A20,n0),4,1)+1)&amp;INDEX(n0x,MID(TEXT(A20,n0),5,1)+1,MID(TEXT(A20,n0),6,1)+1)&amp;IF(-MID(TEXT(A20,n0),4,3),"миллион"&amp;VLOOKUP(MID(TEXT(A20,n0),6,1)*AND(MID(TEXT(A20,n0),5,1)-1),мил,2),"")&amp;INDEX(n_4,MID(TEXT(A20,n0),7,1)+1)&amp;INDEX(n1x,MID(TEXT(A20,n0),8,1)+1,MID(TEXT(A20,n0),9,1)+1)&amp;IF(-MID(TEXT(A20,n0),7,3),VLOOKUP(MID(TEXT(A20,n0),9,1)*AND(MID(TEXT(A20,n0),8,1)-1),тыс,2),"")&amp;INDEX(n_4,MID(TEXT(A20,n0),10,1)+1)&amp;INDEX(n0x,MID(TEXT(A20,n0),11,1)+1,MID(TEXT(A20,n0),12,1)+1)),"z"," ")&amp;IF(TRUNC(TEXT(A20,n0)),"","Ноль ")&amp;"рубл"&amp;VLOOKUP(MOD(MAX(MOD(MID(TEXT(A20,n0),11,2)-11,100),9),10),{0,"ь ";1,"я ";4,"ей "},2)&amp;RIGHT(TEXT(A20,n0),2)&amp;" копе"&amp;VLOOKUP(MOD(MAX(MOD(RIGHT(TEXT(A20,n0),2)-11,100),9),10),{0,"йка";1,"йки";4,"ек"},2)</f>
        <v>Два миллиона рублей 00 копеек</v>
      </c>
    </row>
    <row r="21" spans="1:16" x14ac:dyDescent="0.25">
      <c r="A21" s="45">
        <v>11102345.23</v>
      </c>
      <c r="B21" s="42" t="str">
        <f>SUBSTITUTE(PROPER(INDEX(n_4,MID(TEXT(A21,n0),1,1)+1)&amp;INDEX(n0x,MID(TEXT(A21,n0),2,1)+1,MID(TEXT(A21,n0),3,1)+1)&amp;IF(-MID(TEXT(A21,n0),1,3),"миллиард"&amp;VLOOKUP(MID(TEXT(A21,n0),3,1)*AND(MID(TEXT(A21,n0),2,1)-1),мил,2),"")&amp;INDEX(n_4,MID(TEXT(A21,n0),4,1)+1)&amp;INDEX(n0x,MID(TEXT(A21,n0),5,1)+1,MID(TEXT(A21,n0),6,1)+1)&amp;IF(-MID(TEXT(A21,n0),4,3),"миллион"&amp;VLOOKUP(MID(TEXT(A21,n0),6,1)*AND(MID(TEXT(A21,n0),5,1)-1),мил,2),"")&amp;INDEX(n_4,MID(TEXT(A21,n0),7,1)+1)&amp;INDEX(n1x,MID(TEXT(A21,n0),8,1)+1,MID(TEXT(A21,n0),9,1)+1)&amp;IF(-MID(TEXT(A21,n0),7,3),VLOOKUP(MID(TEXT(A21,n0),9,1)*AND(MID(TEXT(A21,n0),8,1)-1),тыс,2),"")&amp;INDEX(n_4,MID(TEXT(A21,n0),10,1)+1)&amp;INDEX(n0x,MID(TEXT(A21,n0),11,1)+1,MID(TEXT(A21,n0),12,1)+1)),"z"," ")&amp;IF(TRUNC(TEXT(A21,n0)),"","Ноль ")&amp;"рубл"&amp;VLOOKUP(MOD(MAX(MOD(MID(TEXT(A21,n0),11,2)-11,100),9),10),{0,"ь ";1,"я ";4,"ей "},2)&amp;RIGHT(TEXT(A21,n0),2)&amp;" копе"&amp;VLOOKUP(MOD(MAX(MOD(RIGHT(TEXT(A21,n0),2)-11,100),9),10),{0,"йка";1,"йки";4,"ек"},2)</f>
        <v>Одиннадцать миллионов сто две тысячи триста сорок пять рублей 23 копейки</v>
      </c>
    </row>
    <row r="22" spans="1:16" x14ac:dyDescent="0.25">
      <c r="A22" s="45">
        <v>123456789.31999999</v>
      </c>
      <c r="B22" s="42" t="str">
        <f>SUBSTITUTE(PROPER(INDEX(n_4,MID(TEXT(A22,n0),1,1)+1)&amp;INDEX(n0x,MID(TEXT(A22,n0),2,1)+1,MID(TEXT(A22,n0),3,1)+1)&amp;IF(-MID(TEXT(A22,n0),1,3),"миллиард"&amp;VLOOKUP(MID(TEXT(A22,n0),3,1)*AND(MID(TEXT(A22,n0),2,1)-1),мил,2),"")&amp;INDEX(n_4,MID(TEXT(A22,n0),4,1)+1)&amp;INDEX(n0x,MID(TEXT(A22,n0),5,1)+1,MID(TEXT(A22,n0),6,1)+1)&amp;IF(-MID(TEXT(A22,n0),4,3),"миллион"&amp;VLOOKUP(MID(TEXT(A22,n0),6,1)*AND(MID(TEXT(A22,n0),5,1)-1),мил,2),"")&amp;INDEX(n_4,MID(TEXT(A22,n0),7,1)+1)&amp;INDEX(n1x,MID(TEXT(A22,n0),8,1)+1,MID(TEXT(A22,n0),9,1)+1)&amp;IF(-MID(TEXT(A22,n0),7,3),VLOOKUP(MID(TEXT(A22,n0),9,1)*AND(MID(TEXT(A22,n0),8,1)-1),тыс,2),"")&amp;INDEX(n_4,MID(TEXT(A22,n0),10,1)+1)&amp;INDEX(n0x,MID(TEXT(A22,n0),11,1)+1,MID(TEXT(A22,n0),12,1)+1)),"z"," ")&amp;IF(TRUNC(TEXT(A22,n0)),"","Ноль ")&amp;"рубл"&amp;VLOOKUP(MOD(MAX(MOD(MID(TEXT(A22,n0),11,2)-11,100),9),10),{0,"ь ";1,"я ";4,"ей "},2)&amp;RIGHT(TEXT(A22,n0),2)&amp;" копе"&amp;VLOOKUP(MOD(MAX(MOD(RIGHT(TEXT(A22,n0),2)-11,100),9),10),{0,"йка";1,"йки";4,"ек"},2)</f>
        <v>Сто двадцать три миллиона четыреста пятьдесят шесть тысяч семьсот восемьдесят девять рублей 32 копейки</v>
      </c>
    </row>
    <row r="23" spans="1:16" x14ac:dyDescent="0.25">
      <c r="A23" s="45"/>
      <c r="B23" s="42"/>
      <c r="P23" s="47"/>
    </row>
    <row r="24" spans="1:16" s="46" customFormat="1" x14ac:dyDescent="0.25">
      <c r="A24" s="48" t="s">
        <v>26</v>
      </c>
      <c r="J24"/>
      <c r="K24"/>
      <c r="L24"/>
      <c r="M24"/>
    </row>
    <row r="25" spans="1:16" x14ac:dyDescent="0.25">
      <c r="A25" s="45">
        <f ca="1">ROUND((RAND()*1000000),2)</f>
        <v>972082.94</v>
      </c>
      <c r="B25" s="42" t="str">
        <f ca="1">SUBSTITUTE(PROPER(INDEX(n_4,MID(TEXT(A25,n0),1,1)+1)&amp;INDEX(n0x,MID(TEXT(A25,n0),2,1)+1,MID(TEXT(A25,n0),3,1)+1)&amp;IF(-MID(TEXT(A25,n0),1,3),"миллиард"&amp;VLOOKUP(MID(TEXT(A25,n0),3,1)*AND(MID(TEXT(A25,n0),2,1)-1),мил,2),"")&amp;INDEX(n_4,MID(TEXT(A25,n0),4,1)+1)&amp;INDEX(n0x,MID(TEXT(A25,n0),5,1)+1,MID(TEXT(A25,n0),6,1)+1)&amp;IF(-MID(TEXT(A25,n0),4,3),"миллион"&amp;VLOOKUP(MID(TEXT(A25,n0),6,1)*AND(MID(TEXT(A25,n0),5,1)-1),мил,2),"")&amp;INDEX(n_4,MID(TEXT(A25,n0),7,1)+1)&amp;INDEX(n1x,MID(TEXT(A25,n0),8,1)+1,MID(TEXT(A25,n0),9,1)+1)&amp;IF(-MID(TEXT(A25,n0),7,3),VLOOKUP(MID(TEXT(A25,n0),9,1)*AND(MID(TEXT(A25,n0),8,1)-1),тыс,2),"")&amp;INDEX(n_4,MID(TEXT(A25,n0),10,1)+1)&amp;INDEX(n0x,MID(TEXT(A25,n0),11,1)+1,MID(TEXT(A25,n0),12,1)+1)),"z"," ")&amp;IF(TRUNC(TEXT(A25,n0)),"","Ноль ")&amp;"рубл"&amp;VLOOKUP(MOD(MAX(MOD(MID(TEXT(A25,n0),11,2)-11,100),9),10),{0,"ь ";1,"я ";4,"ей "},2)&amp;RIGHT(TEXT(A25,n0),2)&amp;" копе"&amp;VLOOKUP(MOD(MAX(MOD(RIGHT(TEXT(A25,n0),2)-11,100),9),10),{0,"йка";1,"йки";4,"ек"},2)</f>
        <v>Девятьсот семьдесят две тысячи восемьдесят два рубля 94 копейки</v>
      </c>
    </row>
    <row r="26" spans="1:16" x14ac:dyDescent="0.25">
      <c r="A26" s="45">
        <f ca="1">ROUND((RAND()*10000000),2)</f>
        <v>6780018.4299999997</v>
      </c>
      <c r="B26" s="42" t="str">
        <f ca="1">SUBSTITUTE(PROPER(INDEX(n_4,MID(TEXT(A26,n0),1,1)+1)&amp;INDEX(n0x,MID(TEXT(A26,n0),2,1)+1,MID(TEXT(A26,n0),3,1)+1)&amp;IF(-MID(TEXT(A26,n0),1,3),"миллиард"&amp;VLOOKUP(MID(TEXT(A26,n0),3,1)*AND(MID(TEXT(A26,n0),2,1)-1),мил,2),"")&amp;INDEX(n_4,MID(TEXT(A26,n0),4,1)+1)&amp;INDEX(n0x,MID(TEXT(A26,n0),5,1)+1,MID(TEXT(A26,n0),6,1)+1)&amp;IF(-MID(TEXT(A26,n0),4,3),"миллион"&amp;VLOOKUP(MID(TEXT(A26,n0),6,1)*AND(MID(TEXT(A26,n0),5,1)-1),мил,2),"")&amp;INDEX(n_4,MID(TEXT(A26,n0),7,1)+1)&amp;INDEX(n1x,MID(TEXT(A26,n0),8,1)+1,MID(TEXT(A26,n0),9,1)+1)&amp;IF(-MID(TEXT(A26,n0),7,3),VLOOKUP(MID(TEXT(A26,n0),9,1)*AND(MID(TEXT(A26,n0),8,1)-1),тыс,2),"")&amp;INDEX(n_4,MID(TEXT(A26,n0),10,1)+1)&amp;INDEX(n0x,MID(TEXT(A26,n0),11,1)+1,MID(TEXT(A26,n0),12,1)+1)),"z"," ")&amp;IF(TRUNC(TEXT(A26,n0)),"","Ноль ")&amp;"рубл"&amp;VLOOKUP(MOD(MAX(MOD(MID(TEXT(A26,n0),11,2)-11,100),9),10),{0,"ь ";1,"я ";4,"ей "},2)&amp;RIGHT(TEXT(A26,n0),2)&amp;" копе"&amp;VLOOKUP(MOD(MAX(MOD(RIGHT(TEXT(A26,n0),2)-11,100),9),10),{0,"йка";1,"йки";4,"ек"},2)</f>
        <v>Шесть миллионов семьсот восемьдесят тысяч восемнадцать рублей 43 копейки</v>
      </c>
    </row>
    <row r="27" spans="1:16" x14ac:dyDescent="0.25">
      <c r="A27" s="45">
        <f ca="1">ROUND((RAND()*100000000),2)</f>
        <v>31149300.129999999</v>
      </c>
      <c r="B27" s="42" t="str">
        <f ca="1">SUBSTITUTE(PROPER(INDEX(n_4,MID(TEXT(A27,n0),1,1)+1)&amp;INDEX(n0x,MID(TEXT(A27,n0),2,1)+1,MID(TEXT(A27,n0),3,1)+1)&amp;IF(-MID(TEXT(A27,n0),1,3),"миллиард"&amp;VLOOKUP(MID(TEXT(A27,n0),3,1)*AND(MID(TEXT(A27,n0),2,1)-1),мил,2),"")&amp;INDEX(n_4,MID(TEXT(A27,n0),4,1)+1)&amp;INDEX(n0x,MID(TEXT(A27,n0),5,1)+1,MID(TEXT(A27,n0),6,1)+1)&amp;IF(-MID(TEXT(A27,n0),4,3),"миллион"&amp;VLOOKUP(MID(TEXT(A27,n0),6,1)*AND(MID(TEXT(A27,n0),5,1)-1),мил,2),"")&amp;INDEX(n_4,MID(TEXT(A27,n0),7,1)+1)&amp;INDEX(n1x,MID(TEXT(A27,n0),8,1)+1,MID(TEXT(A27,n0),9,1)+1)&amp;IF(-MID(TEXT(A27,n0),7,3),VLOOKUP(MID(TEXT(A27,n0),9,1)*AND(MID(TEXT(A27,n0),8,1)-1),тыс,2),"")&amp;INDEX(n_4,MID(TEXT(A27,n0),10,1)+1)&amp;INDEX(n0x,MID(TEXT(A27,n0),11,1)+1,MID(TEXT(A27,n0),12,1)+1)),"z"," ")&amp;IF(TRUNC(TEXT(A27,n0)),"","Ноль ")&amp;"рубл"&amp;VLOOKUP(MOD(MAX(MOD(MID(TEXT(A27,n0),11,2)-11,100),9),10),{0,"ь ";1,"я ";4,"ей "},2)&amp;RIGHT(TEXT(A27,n0),2)&amp;" копе"&amp;VLOOKUP(MOD(MAX(MOD(RIGHT(TEXT(A27,n0),2)-11,100),9),10),{0,"йка";1,"йки";4,"ек"},2)</f>
        <v>Тридцать один миллион сто сорок девять тысяч триста рублей 13 копеек</v>
      </c>
    </row>
    <row r="28" spans="1:16" x14ac:dyDescent="0.25">
      <c r="A28" s="45">
        <f ca="1">ROUND((RAND()*1000000000),2)</f>
        <v>174747139.94</v>
      </c>
      <c r="B28" s="42" t="str">
        <f ca="1">SUBSTITUTE(PROPER(INDEX(n_4,MID(TEXT(A28,n0),1,1)+1)&amp;INDEX(n0x,MID(TEXT(A28,n0),2,1)+1,MID(TEXT(A28,n0),3,1)+1)&amp;IF(-MID(TEXT(A28,n0),1,3),"миллиард"&amp;VLOOKUP(MID(TEXT(A28,n0),3,1)*AND(MID(TEXT(A28,n0),2,1)-1),мил,2),"")&amp;INDEX(n_4,MID(TEXT(A28,n0),4,1)+1)&amp;INDEX(n0x,MID(TEXT(A28,n0),5,1)+1,MID(TEXT(A28,n0),6,1)+1)&amp;IF(-MID(TEXT(A28,n0),4,3),"миллион"&amp;VLOOKUP(MID(TEXT(A28,n0),6,1)*AND(MID(TEXT(A28,n0),5,1)-1),мил,2),"")&amp;INDEX(n_4,MID(TEXT(A28,n0),7,1)+1)&amp;INDEX(n1x,MID(TEXT(A28,n0),8,1)+1,MID(TEXT(A28,n0),9,1)+1)&amp;IF(-MID(TEXT(A28,n0),7,3),VLOOKUP(MID(TEXT(A28,n0),9,1)*AND(MID(TEXT(A28,n0),8,1)-1),тыс,2),"")&amp;INDEX(n_4,MID(TEXT(A28,n0),10,1)+1)&amp;INDEX(n0x,MID(TEXT(A28,n0),11,1)+1,MID(TEXT(A28,n0),12,1)+1)),"z"," ")&amp;IF(TRUNC(TEXT(A28,n0)),"","Ноль ")&amp;"рубл"&amp;VLOOKUP(MOD(MAX(MOD(MID(TEXT(A28,n0),11,2)-11,100),9),10),{0,"ь ";1,"я ";4,"ей "},2)&amp;RIGHT(TEXT(A28,n0),2)&amp;" копе"&amp;VLOOKUP(MOD(MAX(MOD(RIGHT(TEXT(A28,n0),2)-11,100),9),10),{0,"йка";1,"йки";4,"ек"},2)</f>
        <v>Сто семьдесят четыре миллиона семьсот сорок семь тысяч сто тридцать девять рублей 94 копейки</v>
      </c>
    </row>
    <row r="29" spans="1:16" x14ac:dyDescent="0.25">
      <c r="A29" s="45">
        <f ca="1">ROUND((RAND()*1000000000000),2)</f>
        <v>543374004122.51001</v>
      </c>
      <c r="B29" s="42" t="str">
        <f ca="1">SUBSTITUTE(PROPER(INDEX(n_4,MID(TEXT(A29,n0),1,1)+1)&amp;INDEX(n0x,MID(TEXT(A29,n0),2,1)+1,MID(TEXT(A29,n0),3,1)+1)&amp;IF(-MID(TEXT(A29,n0),1,3),"миллиард"&amp;VLOOKUP(MID(TEXT(A29,n0),3,1)*AND(MID(TEXT(A29,n0),2,1)-1),мил,2),"")&amp;INDEX(n_4,MID(TEXT(A29,n0),4,1)+1)&amp;INDEX(n0x,MID(TEXT(A29,n0),5,1)+1,MID(TEXT(A29,n0),6,1)+1)&amp;IF(-MID(TEXT(A29,n0),4,3),"миллион"&amp;VLOOKUP(MID(TEXT(A29,n0),6,1)*AND(MID(TEXT(A29,n0),5,1)-1),мил,2),"")&amp;INDEX(n_4,MID(TEXT(A29,n0),7,1)+1)&amp;INDEX(n1x,MID(TEXT(A29,n0),8,1)+1,MID(TEXT(A29,n0),9,1)+1)&amp;IF(-MID(TEXT(A29,n0),7,3),VLOOKUP(MID(TEXT(A29,n0),9,1)*AND(MID(TEXT(A29,n0),8,1)-1),тыс,2),"")&amp;INDEX(n_4,MID(TEXT(A29,n0),10,1)+1)&amp;INDEX(n0x,MID(TEXT(A29,n0),11,1)+1,MID(TEXT(A29,n0),12,1)+1)),"z"," ")&amp;IF(TRUNC(TEXT(A29,n0)),"","Ноль ")&amp;"рубл"&amp;VLOOKUP(MOD(MAX(MOD(MID(TEXT(A29,n0),11,2)-11,100),9),10),{0,"ь ";1,"я ";4,"ей "},2)&amp;RIGHT(TEXT(A29,n0),2)&amp;" копе"&amp;VLOOKUP(MOD(MAX(MOD(RIGHT(TEXT(A29,n0),2)-11,100),9),10),{0,"йка";1,"йки";4,"ек"},2)</f>
        <v>Пятьсот сорок три миллиарда триста семьдесят четыре миллиона четыре тысячи сто двадцать два рубля 51 копейка</v>
      </c>
    </row>
    <row r="30" spans="1:16" x14ac:dyDescent="0.25">
      <c r="A30" s="45"/>
      <c r="B30" s="44"/>
    </row>
    <row r="31" spans="1:16" x14ac:dyDescent="0.25">
      <c r="A31" s="46" t="s">
        <v>27</v>
      </c>
      <c r="B31" s="47" t="s">
        <v>28</v>
      </c>
    </row>
    <row r="32" spans="1:16" x14ac:dyDescent="0.25">
      <c r="A32" s="46" t="s">
        <v>29</v>
      </c>
      <c r="B32">
        <f>LEN(B31)</f>
        <v>986</v>
      </c>
    </row>
    <row r="33" spans="1:3" x14ac:dyDescent="0.25">
      <c r="A33" s="46" t="s">
        <v>30</v>
      </c>
      <c r="B33" s="47" t="s">
        <v>31</v>
      </c>
    </row>
    <row r="34" spans="1:3" x14ac:dyDescent="0.25">
      <c r="A34" s="46" t="s">
        <v>29</v>
      </c>
      <c r="B34">
        <f>LEN(B33)</f>
        <v>933</v>
      </c>
    </row>
    <row r="36" spans="1:3" x14ac:dyDescent="0.25">
      <c r="A36" s="46" t="s">
        <v>32</v>
      </c>
      <c r="B36" t="s">
        <v>33</v>
      </c>
      <c r="C36" t="s">
        <v>34</v>
      </c>
    </row>
    <row r="37" spans="1:3" x14ac:dyDescent="0.25">
      <c r="B37" t="s">
        <v>35</v>
      </c>
      <c r="C37" t="s">
        <v>36</v>
      </c>
    </row>
    <row r="38" spans="1:3" x14ac:dyDescent="0.25">
      <c r="B38" t="s">
        <v>37</v>
      </c>
      <c r="C38" t="s">
        <v>38</v>
      </c>
    </row>
    <row r="39" spans="1:3" x14ac:dyDescent="0.25">
      <c r="B39" t="s">
        <v>39</v>
      </c>
      <c r="C39" t="s">
        <v>40</v>
      </c>
    </row>
    <row r="40" spans="1:3" x14ac:dyDescent="0.25">
      <c r="B40" t="s">
        <v>41</v>
      </c>
      <c r="C40" t="s">
        <v>42</v>
      </c>
    </row>
    <row r="41" spans="1:3" x14ac:dyDescent="0.25">
      <c r="B41" t="s">
        <v>43</v>
      </c>
      <c r="C41" t="s">
        <v>44</v>
      </c>
    </row>
    <row r="42" spans="1:3" x14ac:dyDescent="0.25">
      <c r="B42" t="s">
        <v>45</v>
      </c>
      <c r="C42" t="s">
        <v>46</v>
      </c>
    </row>
    <row r="43" spans="1:3" x14ac:dyDescent="0.25">
      <c r="B43" t="s">
        <v>47</v>
      </c>
      <c r="C43" t="s">
        <v>48</v>
      </c>
    </row>
    <row r="44" spans="1:3" x14ac:dyDescent="0.25">
      <c r="B44" t="s">
        <v>49</v>
      </c>
      <c r="C44" t="s">
        <v>50</v>
      </c>
    </row>
    <row r="45" spans="1:3" x14ac:dyDescent="0.25">
      <c r="B45" t="s">
        <v>51</v>
      </c>
      <c r="C45" t="s">
        <v>52</v>
      </c>
    </row>
    <row r="46" spans="1:3" x14ac:dyDescent="0.25">
      <c r="C46" s="47"/>
    </row>
    <row r="48" spans="1:3" x14ac:dyDescent="0.25">
      <c r="C48" s="47"/>
    </row>
    <row r="49" spans="1:3" x14ac:dyDescent="0.25">
      <c r="C49" s="47"/>
    </row>
    <row r="50" spans="1:3" x14ac:dyDescent="0.25">
      <c r="A50" s="49"/>
      <c r="C50" s="47"/>
    </row>
    <row r="51" spans="1:3" ht="15.75" thickBot="1" x14ac:dyDescent="0.3">
      <c r="A51" s="45"/>
      <c r="B51" s="42"/>
    </row>
    <row r="52" spans="1:3" ht="15.75" thickBot="1" x14ac:dyDescent="0.3">
      <c r="A52" s="50">
        <v>0</v>
      </c>
      <c r="B52" s="46" t="str">
        <f>SUBSTITUTE(PROPER(INDEX(n_4,MID(TEXT(A52,n0),1,1)+1)&amp;INDEX(n0x,MID(TEXT(A52,n0),2,1)+1,MID(TEXT(A52,n0),3,1)+1)&amp;IF(-MID(TEXT(A52,n0),1,3),"миллиард"&amp;VLOOKUP(MID(TEXT(A52,n0),3,1)*AND(MID(TEXT(A52,n0),2,1)-1),мил,2),"")&amp;INDEX(n_4,MID(TEXT(A52,n0),4,1)+1)&amp;INDEX(n0x,MID(TEXT(A52,n0),5,1)+1,MID(TEXT(A52,n0),6,1)+1)&amp;IF(-MID(TEXT(A52,n0),4,3),"миллион"&amp;VLOOKUP(MID(TEXT(A52,n0),6,1)*AND(MID(TEXT(A52,n0),5,1)-1),мил,2),"")&amp;INDEX(n_4,MID(TEXT(A52,n0),7,1)+1)&amp;INDEX(n1x,MID(TEXT(A52,n0),8,1)+1,MID(TEXT(A52,n0),9,1)+1)&amp;IF(-MID(TEXT(A52,n0),7,3),VLOOKUP(MID(TEXT(A52,n0),9,1)*AND(MID(TEXT(A52,n0),8,1)-1),тыс,2),"")&amp;INDEX(n_4,MID(TEXT(A52,n0),10,1)+1)&amp;INDEX(n0x,MID(TEXT(A52,n0),11,1)+1,MID(TEXT(A52,n0),12,1)+1)),"z"," ")&amp;IF(TRUNC(TEXT(A52,n0)),"","Ноль ")&amp;"рубл"&amp;VLOOKUP(MOD(MAX(MOD(MID(TEXT(A52,n0),11,2)-11,100),9),10),{0,"ь ";1,"я ";4,"ей "},2)&amp;RIGHT(TEXT(A52,n0),2)&amp;" копе"&amp;VLOOKUP(MOD(MAX(MOD(RIGHT(TEXT(A52,n0),2)-11,100),9),10),{0,"йка";1,"йки";4,"ек"},2)</f>
        <v>Ноль рублей 00 копеек</v>
      </c>
    </row>
    <row r="53" spans="1:3" x14ac:dyDescent="0.25">
      <c r="A53" s="45" t="s">
        <v>25</v>
      </c>
      <c r="B53" s="42"/>
    </row>
    <row r="54" spans="1:3" x14ac:dyDescent="0.25">
      <c r="A54" s="45">
        <v>0.23</v>
      </c>
      <c r="B54" s="42" t="str">
        <f>SUBSTITUTE(PROPER(INDEX(n_4,MID(TEXT(A54,n0),1,1)+1)&amp;INDEX(n0x,MID(TEXT(A54,n0),2,1)+1,MID(TEXT(A54,n0),3,1)+1)&amp;IF(-MID(TEXT(A54,n0),1,3),"миллиард"&amp;VLOOKUP(MID(TEXT(A54,n0),3,1)*AND(MID(TEXT(A54,n0),2,1)-1),мил,2),"")&amp;INDEX(n_4,MID(TEXT(A54,n0),4,1)+1)&amp;INDEX(n0x,MID(TEXT(A54,n0),5,1)+1,MID(TEXT(A54,n0),6,1)+1)&amp;IF(-MID(TEXT(A54,n0),4,3),"миллион"&amp;VLOOKUP(MID(TEXT(A54,n0),6,1)*AND(MID(TEXT(A54,n0),5,1)-1),мил,2),"")&amp;INDEX(n_4,MID(TEXT(A54,n0),7,1)+1)&amp;INDEX(n1x,MID(TEXT(A54,n0),8,1)+1,MID(TEXT(A54,n0),9,1)+1)&amp;IF(-MID(TEXT(A54,n0),7,3),VLOOKUP(MID(TEXT(A54,n0),9,1)*AND(MID(TEXT(A54,n0),8,1)-1),тыс,2),"")&amp;INDEX(n_4,MID(TEXT(A54,n0),10,1)+1)&amp;INDEX(n0x,MID(TEXT(A54,n0),11,1)+1,MID(TEXT(A54,n0),12,1)+1)),"z"," ")&amp;IF(TRUNC(TEXT(A54,n0)),"","Ноль ")&amp;"рубл"&amp;VLOOKUP(MOD(MAX(MOD(MID(TEXT(A54,n0),11,2)-11,100),9),10),{0,"ь ";1,"я ";4,"ей "},2)&amp;RIGHT(TEXT(A54,n0),2)&amp;" копе"&amp;VLOOKUP(MOD(MAX(MOD(RIGHT(TEXT(A54,n0),2)-11,100),9),10),{0,"йка";1,"йки";4,"ек"},2)</f>
        <v>Ноль рублей 23 копейки</v>
      </c>
    </row>
    <row r="55" spans="1:3" x14ac:dyDescent="0.25">
      <c r="A55" s="45">
        <v>1</v>
      </c>
      <c r="B55" s="42" t="str">
        <f>SUBSTITUTE(PROPER(INDEX(n_4,MID(TEXT(A55,n0),1,1)+1)&amp;INDEX(n0x,MID(TEXT(A55,n0),2,1)+1,MID(TEXT(A55,n0),3,1)+1)&amp;IF(-MID(TEXT(A55,n0),1,3),"миллиард"&amp;VLOOKUP(MID(TEXT(A55,n0),3,1)*AND(MID(TEXT(A55,n0),2,1)-1),мил,2),"")&amp;INDEX(n_4,MID(TEXT(A55,n0),4,1)+1)&amp;INDEX(n0x,MID(TEXT(A55,n0),5,1)+1,MID(TEXT(A55,n0),6,1)+1)&amp;IF(-MID(TEXT(A55,n0),4,3),"миллион"&amp;VLOOKUP(MID(TEXT(A55,n0),6,1)*AND(MID(TEXT(A55,n0),5,1)-1),мил,2),"")&amp;INDEX(n_4,MID(TEXT(A55,n0),7,1)+1)&amp;INDEX(n1x,MID(TEXT(A55,n0),8,1)+1,MID(TEXT(A55,n0),9,1)+1)&amp;IF(-MID(TEXT(A55,n0),7,3),VLOOKUP(MID(TEXT(A55,n0),9,1)*AND(MID(TEXT(A55,n0),8,1)-1),тыс,2),"")&amp;INDEX(n_4,MID(TEXT(A55,n0),10,1)+1)&amp;INDEX(n0x,MID(TEXT(A55,n0),11,1)+1,MID(TEXT(A55,n0),12,1)+1)),"z"," ")&amp;IF(TRUNC(TEXT(A55,n0)),"","Ноль ")&amp;"рубл"&amp;VLOOKUP(MOD(MAX(MOD(MID(TEXT(A55,n0),11,2)-11,100),9),10),{0,"ь ";1,"я ";4,"ей "},2)&amp;RIGHT(TEXT(A55,n0),2)&amp;" копе"&amp;VLOOKUP(MOD(MAX(MOD(RIGHT(TEXT(A55,n0),2)-11,100),9),10),{0,"йка";1,"йки";4,"ек"},2)</f>
        <v>Один рубль 00 копеек</v>
      </c>
    </row>
    <row r="56" spans="1:3" x14ac:dyDescent="0.25">
      <c r="A56" s="45">
        <v>2.0099999999999998</v>
      </c>
      <c r="B56" s="42" t="str">
        <f>SUBSTITUTE(PROPER(INDEX(n_4,MID(TEXT(A56,n0),1,1)+1)&amp;INDEX(n0x,MID(TEXT(A56,n0),2,1)+1,MID(TEXT(A56,n0),3,1)+1)&amp;IF(-MID(TEXT(A56,n0),1,3),"миллиард"&amp;VLOOKUP(MID(TEXT(A56,n0),3,1)*AND(MID(TEXT(A56,n0),2,1)-1),мил,2),"")&amp;INDEX(n_4,MID(TEXT(A56,n0),4,1)+1)&amp;INDEX(n0x,MID(TEXT(A56,n0),5,1)+1,MID(TEXT(A56,n0),6,1)+1)&amp;IF(-MID(TEXT(A56,n0),4,3),"миллион"&amp;VLOOKUP(MID(TEXT(A56,n0),6,1)*AND(MID(TEXT(A56,n0),5,1)-1),мил,2),"")&amp;INDEX(n_4,MID(TEXT(A56,n0),7,1)+1)&amp;INDEX(n1x,MID(TEXT(A56,n0),8,1)+1,MID(TEXT(A56,n0),9,1)+1)&amp;IF(-MID(TEXT(A56,n0),7,3),VLOOKUP(MID(TEXT(A56,n0),9,1)*AND(MID(TEXT(A56,n0),8,1)-1),тыс,2),"")&amp;INDEX(n_4,MID(TEXT(A56,n0),10,1)+1)&amp;INDEX(n0x,MID(TEXT(A56,n0),11,1)+1,MID(TEXT(A56,n0),12,1)+1)),"z"," ")&amp;IF(TRUNC(TEXT(A56,n0)),"","Ноль ")&amp;"рубл"&amp;VLOOKUP(MOD(MAX(MOD(MID(TEXT(A56,n0),11,2)-11,100),9),10),{0,"ь ";1,"я ";4,"ей "},2)&amp;RIGHT(TEXT(A56,n0),2)&amp;" копе"&amp;VLOOKUP(MOD(MAX(MOD(RIGHT(TEXT(A56,n0),2)-11,100),9),10),{0,"йка";1,"йки";4,"ек"},2)</f>
        <v>Два рубля 01 копейка</v>
      </c>
    </row>
    <row r="57" spans="1:3" x14ac:dyDescent="0.25">
      <c r="A57" s="45">
        <v>4.99</v>
      </c>
      <c r="B57" s="42" t="str">
        <f>SUBSTITUTE(PROPER(INDEX(n_4,MID(TEXT(A57,n0),1,1)+1)&amp;INDEX(n0x,MID(TEXT(A57,n0),2,1)+1,MID(TEXT(A57,n0),3,1)+1)&amp;IF(-MID(TEXT(A57,n0),1,3),"миллиард"&amp;VLOOKUP(MID(TEXT(A57,n0),3,1)*AND(MID(TEXT(A57,n0),2,1)-1),мил,2),"")&amp;INDEX(n_4,MID(TEXT(A57,n0),4,1)+1)&amp;INDEX(n0x,MID(TEXT(A57,n0),5,1)+1,MID(TEXT(A57,n0),6,1)+1)&amp;IF(-MID(TEXT(A57,n0),4,3),"миллион"&amp;VLOOKUP(MID(TEXT(A57,n0),6,1)*AND(MID(TEXT(A57,n0),5,1)-1),мил,2),"")&amp;INDEX(n_4,MID(TEXT(A57,n0),7,1)+1)&amp;INDEX(n1x,MID(TEXT(A57,n0),8,1)+1,MID(TEXT(A57,n0),9,1)+1)&amp;IF(-MID(TEXT(A57,n0),7,3),VLOOKUP(MID(TEXT(A57,n0),9,1)*AND(MID(TEXT(A57,n0),8,1)-1),тыс,2),"")&amp;INDEX(n_4,MID(TEXT(A57,n0),10,1)+1)&amp;INDEX(n0x,MID(TEXT(A57,n0),11,1)+1,MID(TEXT(A57,n0),12,1)+1)),"z"," ")&amp;IF(TRUNC(TEXT(A57,n0)),"","Ноль ")&amp;"рубл"&amp;VLOOKUP(MOD(MAX(MOD(MID(TEXT(A57,n0),11,2)-11,100),9),10),{0,"ь ";1,"я ";4,"ей "},2)&amp;RIGHT(TEXT(A57,n0),2)&amp;" копе"&amp;VLOOKUP(MOD(MAX(MOD(RIGHT(TEXT(A57,n0),2)-11,100),9),10),{0,"йка";1,"йки";4,"ек"},2)</f>
        <v>Четыре рубля 99 копеек</v>
      </c>
    </row>
    <row r="58" spans="1:3" x14ac:dyDescent="0.25">
      <c r="A58" s="45">
        <v>5.1100000000000003</v>
      </c>
      <c r="B58" s="42" t="str">
        <f>SUBSTITUTE(PROPER(INDEX(n_4,MID(TEXT(A58,n0),1,1)+1)&amp;INDEX(n0x,MID(TEXT(A58,n0),2,1)+1,MID(TEXT(A58,n0),3,1)+1)&amp;IF(-MID(TEXT(A58,n0),1,3),"миллиард"&amp;VLOOKUP(MID(TEXT(A58,n0),3,1)*AND(MID(TEXT(A58,n0),2,1)-1),мил,2),"")&amp;INDEX(n_4,MID(TEXT(A58,n0),4,1)+1)&amp;INDEX(n0x,MID(TEXT(A58,n0),5,1)+1,MID(TEXT(A58,n0),6,1)+1)&amp;IF(-MID(TEXT(A58,n0),4,3),"миллион"&amp;VLOOKUP(MID(TEXT(A58,n0),6,1)*AND(MID(TEXT(A58,n0),5,1)-1),мил,2),"")&amp;INDEX(n_4,MID(TEXT(A58,n0),7,1)+1)&amp;INDEX(n1x,MID(TEXT(A58,n0),8,1)+1,MID(TEXT(A58,n0),9,1)+1)&amp;IF(-MID(TEXT(A58,n0),7,3),VLOOKUP(MID(TEXT(A58,n0),9,1)*AND(MID(TEXT(A58,n0),8,1)-1),тыс,2),"")&amp;INDEX(n_4,MID(TEXT(A58,n0),10,1)+1)&amp;INDEX(n0x,MID(TEXT(A58,n0),11,1)+1,MID(TEXT(A58,n0),12,1)+1)),"z"," ")&amp;IF(TRUNC(TEXT(A58,n0)),"","Ноль ")&amp;"рубл"&amp;VLOOKUP(MOD(MAX(MOD(MID(TEXT(A58,n0),11,2)-11,100),9),10),{0,"ь ";1,"я ";4,"ей "},2)&amp;RIGHT(TEXT(A58,n0),2)&amp;" копе"&amp;VLOOKUP(MOD(MAX(MOD(RIGHT(TEXT(A58,n0),2)-11,100),9),10),{0,"йка";1,"йки";4,"ек"},2)</f>
        <v>Пять рублей 11 копеек</v>
      </c>
    </row>
    <row r="59" spans="1:3" x14ac:dyDescent="0.25">
      <c r="A59" s="45">
        <v>10.119999999999999</v>
      </c>
      <c r="B59" s="42" t="str">
        <f>SUBSTITUTE(PROPER(INDEX(n_4,MID(TEXT(A59,n0),1,1)+1)&amp;INDEX(n0x,MID(TEXT(A59,n0),2,1)+1,MID(TEXT(A59,n0),3,1)+1)&amp;IF(-MID(TEXT(A59,n0),1,3),"миллиард"&amp;VLOOKUP(MID(TEXT(A59,n0),3,1)*AND(MID(TEXT(A59,n0),2,1)-1),мил,2),"")&amp;INDEX(n_4,MID(TEXT(A59,n0),4,1)+1)&amp;INDEX(n0x,MID(TEXT(A59,n0),5,1)+1,MID(TEXT(A59,n0),6,1)+1)&amp;IF(-MID(TEXT(A59,n0),4,3),"миллион"&amp;VLOOKUP(MID(TEXT(A59,n0),6,1)*AND(MID(TEXT(A59,n0),5,1)-1),мил,2),"")&amp;INDEX(n_4,MID(TEXT(A59,n0),7,1)+1)&amp;INDEX(n1x,MID(TEXT(A59,n0),8,1)+1,MID(TEXT(A59,n0),9,1)+1)&amp;IF(-MID(TEXT(A59,n0),7,3),VLOOKUP(MID(TEXT(A59,n0),9,1)*AND(MID(TEXT(A59,n0),8,1)-1),тыс,2),"")&amp;INDEX(n_4,MID(TEXT(A59,n0),10,1)+1)&amp;INDEX(n0x,MID(TEXT(A59,n0),11,1)+1,MID(TEXT(A59,n0),12,1)+1)),"z"," ")&amp;IF(TRUNC(TEXT(A59,n0)),"","Ноль ")&amp;"рубл"&amp;VLOOKUP(MOD(MAX(MOD(MID(TEXT(A59,n0),11,2)-11,100),9),10),{0,"ь ";1,"я ";4,"ей "},2)&amp;RIGHT(TEXT(A59,n0),2)&amp;" копе"&amp;VLOOKUP(MOD(MAX(MOD(RIGHT(TEXT(A59,n0),2)-11,100),9),10),{0,"йка";1,"йки";4,"ек"},2)</f>
        <v>Десять рублей 12 копеек</v>
      </c>
    </row>
    <row r="60" spans="1:3" x14ac:dyDescent="0.25">
      <c r="A60" s="45">
        <v>11.21</v>
      </c>
      <c r="B60" s="42" t="str">
        <f>SUBSTITUTE(PROPER(INDEX(n_4,MID(TEXT(A60,n0),1,1)+1)&amp;INDEX(n0x,MID(TEXT(A60,n0),2,1)+1,MID(TEXT(A60,n0),3,1)+1)&amp;IF(-MID(TEXT(A60,n0),1,3),"миллиард"&amp;VLOOKUP(MID(TEXT(A60,n0),3,1)*AND(MID(TEXT(A60,n0),2,1)-1),мил,2),"")&amp;INDEX(n_4,MID(TEXT(A60,n0),4,1)+1)&amp;INDEX(n0x,MID(TEXT(A60,n0),5,1)+1,MID(TEXT(A60,n0),6,1)+1)&amp;IF(-MID(TEXT(A60,n0),4,3),"миллион"&amp;VLOOKUP(MID(TEXT(A60,n0),6,1)*AND(MID(TEXT(A60,n0),5,1)-1),мил,2),"")&amp;INDEX(n_4,MID(TEXT(A60,n0),7,1)+1)&amp;INDEX(n1x,MID(TEXT(A60,n0),8,1)+1,MID(TEXT(A60,n0),9,1)+1)&amp;IF(-MID(TEXT(A60,n0),7,3),VLOOKUP(MID(TEXT(A60,n0),9,1)*AND(MID(TEXT(A60,n0),8,1)-1),тыс,2),"")&amp;INDEX(n_4,MID(TEXT(A60,n0),10,1)+1)&amp;INDEX(n0x,MID(TEXT(A60,n0),11,1)+1,MID(TEXT(A60,n0),12,1)+1)),"z"," ")&amp;IF(TRUNC(TEXT(A60,n0)),"","Ноль ")&amp;"рубл"&amp;VLOOKUP(MOD(MAX(MOD(MID(TEXT(A60,n0),11,2)-11,100),9),10),{0,"ь ";1,"я ";4,"ей "},2)&amp;RIGHT(TEXT(A60,n0),2)&amp;" копе"&amp;VLOOKUP(MOD(MAX(MOD(RIGHT(TEXT(A60,n0),2)-11,100),9),10),{0,"йка";1,"йки";4,"ек"},2)</f>
        <v>Одиннадцать рублей 21 копейка</v>
      </c>
    </row>
    <row r="61" spans="1:3" x14ac:dyDescent="0.25">
      <c r="A61" s="45">
        <v>12.43</v>
      </c>
      <c r="B61" s="42" t="str">
        <f>SUBSTITUTE(PROPER(INDEX(n_4,MID(TEXT(A61,n0),1,1)+1)&amp;INDEX(n0x,MID(TEXT(A61,n0),2,1)+1,MID(TEXT(A61,n0),3,1)+1)&amp;IF(-MID(TEXT(A61,n0),1,3),"миллиард"&amp;VLOOKUP(MID(TEXT(A61,n0),3,1)*AND(MID(TEXT(A61,n0),2,1)-1),мил,2),"")&amp;INDEX(n_4,MID(TEXT(A61,n0),4,1)+1)&amp;INDEX(n0x,MID(TEXT(A61,n0),5,1)+1,MID(TEXT(A61,n0),6,1)+1)&amp;IF(-MID(TEXT(A61,n0),4,3),"миллион"&amp;VLOOKUP(MID(TEXT(A61,n0),6,1)*AND(MID(TEXT(A61,n0),5,1)-1),мил,2),"")&amp;INDEX(n_4,MID(TEXT(A61,n0),7,1)+1)&amp;INDEX(n1x,MID(TEXT(A61,n0),8,1)+1,MID(TEXT(A61,n0),9,1)+1)&amp;IF(-MID(TEXT(A61,n0),7,3),VLOOKUP(MID(TEXT(A61,n0),9,1)*AND(MID(TEXT(A61,n0),8,1)-1),тыс,2),"")&amp;INDEX(n_4,MID(TEXT(A61,n0),10,1)+1)&amp;INDEX(n0x,MID(TEXT(A61,n0),11,1)+1,MID(TEXT(A61,n0),12,1)+1)),"z"," ")&amp;IF(TRUNC(TEXT(A61,n0)),"","Ноль ")&amp;"рубл"&amp;VLOOKUP(MOD(MAX(MOD(MID(TEXT(A61,n0),11,2)-11,100),9),10),{0,"ь ";1,"я ";4,"ей "},2)&amp;RIGHT(TEXT(A61,n0),2)&amp;" копе"&amp;VLOOKUP(MOD(MAX(MOD(RIGHT(TEXT(A61,n0),2)-11,100),9),10),{0,"йка";1,"йки";4,"ек"},2)</f>
        <v>Двенадцать рублей 43 копейки</v>
      </c>
    </row>
    <row r="62" spans="1:3" x14ac:dyDescent="0.25">
      <c r="A62" s="45">
        <v>21</v>
      </c>
      <c r="B62" s="42" t="str">
        <f>SUBSTITUTE(PROPER(INDEX(n_4,MID(TEXT(A62,n0),1,1)+1)&amp;INDEX(n0x,MID(TEXT(A62,n0),2,1)+1,MID(TEXT(A62,n0),3,1)+1)&amp;IF(-MID(TEXT(A62,n0),1,3),"миллиард"&amp;VLOOKUP(MID(TEXT(A62,n0),3,1)*AND(MID(TEXT(A62,n0),2,1)-1),мил,2),"")&amp;INDEX(n_4,MID(TEXT(A62,n0),4,1)+1)&amp;INDEX(n0x,MID(TEXT(A62,n0),5,1)+1,MID(TEXT(A62,n0),6,1)+1)&amp;IF(-MID(TEXT(A62,n0),4,3),"миллион"&amp;VLOOKUP(MID(TEXT(A62,n0),6,1)*AND(MID(TEXT(A62,n0),5,1)-1),мил,2),"")&amp;INDEX(n_4,MID(TEXT(A62,n0),7,1)+1)&amp;INDEX(n1x,MID(TEXT(A62,n0),8,1)+1,MID(TEXT(A62,n0),9,1)+1)&amp;IF(-MID(TEXT(A62,n0),7,3),VLOOKUP(MID(TEXT(A62,n0),9,1)*AND(MID(TEXT(A62,n0),8,1)-1),тыс,2),"")&amp;INDEX(n_4,MID(TEXT(A62,n0),10,1)+1)&amp;INDEX(n0x,MID(TEXT(A62,n0),11,1)+1,MID(TEXT(A62,n0),12,1)+1)),"z"," ")&amp;IF(TRUNC(TEXT(A62,n0)),"","Ноль ")&amp;"рубл"&amp;VLOOKUP(MOD(MAX(MOD(MID(TEXT(A62,n0),11,2)-11,100),9),10),{0,"ь ";1,"я ";4,"ей "},2)&amp;RIGHT(TEXT(A62,n0),2)&amp;" копе"&amp;VLOOKUP(MOD(MAX(MOD(RIGHT(TEXT(A62,n0),2)-11,100),9),10),{0,"йка";1,"йки";4,"ек"},2)</f>
        <v>Двадцать один рубль 00 копеек</v>
      </c>
    </row>
    <row r="63" spans="1:3" x14ac:dyDescent="0.25">
      <c r="A63" s="45">
        <v>100</v>
      </c>
      <c r="B63" s="42" t="str">
        <f>SUBSTITUTE(PROPER(INDEX(n_4,MID(TEXT(A63,n0),1,1)+1)&amp;INDEX(n0x,MID(TEXT(A63,n0),2,1)+1,MID(TEXT(A63,n0),3,1)+1)&amp;IF(-MID(TEXT(A63,n0),1,3),"миллиард"&amp;VLOOKUP(MID(TEXT(A63,n0),3,1)*AND(MID(TEXT(A63,n0),2,1)-1),мил,2),"")&amp;INDEX(n_4,MID(TEXT(A63,n0),4,1)+1)&amp;INDEX(n0x,MID(TEXT(A63,n0),5,1)+1,MID(TEXT(A63,n0),6,1)+1)&amp;IF(-MID(TEXT(A63,n0),4,3),"миллион"&amp;VLOOKUP(MID(TEXT(A63,n0),6,1)*AND(MID(TEXT(A63,n0),5,1)-1),мил,2),"")&amp;INDEX(n_4,MID(TEXT(A63,n0),7,1)+1)&amp;INDEX(n1x,MID(TEXT(A63,n0),8,1)+1,MID(TEXT(A63,n0),9,1)+1)&amp;IF(-MID(TEXT(A63,n0),7,3),VLOOKUP(MID(TEXT(A63,n0),9,1)*AND(MID(TEXT(A63,n0),8,1)-1),тыс,2),"")&amp;INDEX(n_4,MID(TEXT(A63,n0),10,1)+1)&amp;INDEX(n0x,MID(TEXT(A63,n0),11,1)+1,MID(TEXT(A63,n0),12,1)+1)),"z"," ")&amp;IF(TRUNC(TEXT(A63,n0)),"","Ноль ")&amp;"рубл"&amp;VLOOKUP(MOD(MAX(MOD(MID(TEXT(A63,n0),11,2)-11,100),9),10),{0,"ь ";1,"я ";4,"ей "},2)&amp;RIGHT(TEXT(A63,n0),2)&amp;" копе"&amp;VLOOKUP(MOD(MAX(MOD(RIGHT(TEXT(A63,n0),2)-11,100),9),10),{0,"йка";1,"йки";4,"ек"},2)</f>
        <v>Сто рублей 00 копеек</v>
      </c>
    </row>
    <row r="64" spans="1:3" x14ac:dyDescent="0.25">
      <c r="A64" s="45">
        <v>101.2</v>
      </c>
      <c r="B64" s="42" t="str">
        <f>SUBSTITUTE(PROPER(INDEX(n_4,MID(TEXT(A64,n0),1,1)+1)&amp;INDEX(n0x,MID(TEXT(A64,n0),2,1)+1,MID(TEXT(A64,n0),3,1)+1)&amp;IF(-MID(TEXT(A64,n0),1,3),"миллиард"&amp;VLOOKUP(MID(TEXT(A64,n0),3,1)*AND(MID(TEXT(A64,n0),2,1)-1),мил,2),"")&amp;INDEX(n_4,MID(TEXT(A64,n0),4,1)+1)&amp;INDEX(n0x,MID(TEXT(A64,n0),5,1)+1,MID(TEXT(A64,n0),6,1)+1)&amp;IF(-MID(TEXT(A64,n0),4,3),"миллион"&amp;VLOOKUP(MID(TEXT(A64,n0),6,1)*AND(MID(TEXT(A64,n0),5,1)-1),мил,2),"")&amp;INDEX(n_4,MID(TEXT(A64,n0),7,1)+1)&amp;INDEX(n1x,MID(TEXT(A64,n0),8,1)+1,MID(TEXT(A64,n0),9,1)+1)&amp;IF(-MID(TEXT(A64,n0),7,3),VLOOKUP(MID(TEXT(A64,n0),9,1)*AND(MID(TEXT(A64,n0),8,1)-1),тыс,2),"")&amp;INDEX(n_4,MID(TEXT(A64,n0),10,1)+1)&amp;INDEX(n0x,MID(TEXT(A64,n0),11,1)+1,MID(TEXT(A64,n0),12,1)+1)),"z"," ")&amp;IF(TRUNC(TEXT(A64,n0)),"","Ноль ")&amp;"рубл"&amp;VLOOKUP(MOD(MAX(MOD(MID(TEXT(A64,n0),11,2)-11,100),9),10),{0,"ь ";1,"я ";4,"ей "},2)&amp;RIGHT(TEXT(A64,n0),2)&amp;" копе"&amp;VLOOKUP(MOD(MAX(MOD(RIGHT(TEXT(A64,n0),2)-11,100),9),10),{0,"йка";1,"йки";4,"ек"},2)</f>
        <v>Сто один рубль 20 копеек</v>
      </c>
    </row>
    <row r="65" spans="1:2" x14ac:dyDescent="0.25">
      <c r="A65" s="45">
        <v>121.22</v>
      </c>
      <c r="B65" s="42" t="str">
        <f>SUBSTITUTE(PROPER(INDEX(n_4,MID(TEXT(A65,n0),1,1)+1)&amp;INDEX(n0x,MID(TEXT(A65,n0),2,1)+1,MID(TEXT(A65,n0),3,1)+1)&amp;IF(-MID(TEXT(A65,n0),1,3),"миллиард"&amp;VLOOKUP(MID(TEXT(A65,n0),3,1)*AND(MID(TEXT(A65,n0),2,1)-1),мил,2),"")&amp;INDEX(n_4,MID(TEXT(A65,n0),4,1)+1)&amp;INDEX(n0x,MID(TEXT(A65,n0),5,1)+1,MID(TEXT(A65,n0),6,1)+1)&amp;IF(-MID(TEXT(A65,n0),4,3),"миллион"&amp;VLOOKUP(MID(TEXT(A65,n0),6,1)*AND(MID(TEXT(A65,n0),5,1)-1),мил,2),"")&amp;INDEX(n_4,MID(TEXT(A65,n0),7,1)+1)&amp;INDEX(n1x,MID(TEXT(A65,n0),8,1)+1,MID(TEXT(A65,n0),9,1)+1)&amp;IF(-MID(TEXT(A65,n0),7,3),VLOOKUP(MID(TEXT(A65,n0),9,1)*AND(MID(TEXT(A65,n0),8,1)-1),тыс,2),"")&amp;INDEX(n_4,MID(TEXT(A65,n0),10,1)+1)&amp;INDEX(n0x,MID(TEXT(A65,n0),11,1)+1,MID(TEXT(A65,n0),12,1)+1)),"z"," ")&amp;IF(TRUNC(TEXT(A65,n0)),"","Ноль ")&amp;"рубл"&amp;VLOOKUP(MOD(MAX(MOD(MID(TEXT(A65,n0),11,2)-11,100),9),10),{0,"ь ";1,"я ";4,"ей "},2)&amp;RIGHT(TEXT(A65,n0),2)&amp;" копе"&amp;VLOOKUP(MOD(MAX(MOD(RIGHT(TEXT(A65,n0),2)-11,100),9),10),{0,"йка";1,"йки";4,"ек"},2)</f>
        <v>Сто двадцать один рубль 22 копейки</v>
      </c>
    </row>
    <row r="66" spans="1:2" x14ac:dyDescent="0.25">
      <c r="A66" s="45">
        <v>1000.16</v>
      </c>
      <c r="B66" s="42" t="str">
        <f>SUBSTITUTE(PROPER(INDEX(n_4,MID(TEXT(A66,n0),1,1)+1)&amp;INDEX(n0x,MID(TEXT(A66,n0),2,1)+1,MID(TEXT(A66,n0),3,1)+1)&amp;IF(-MID(TEXT(A66,n0),1,3),"миллиард"&amp;VLOOKUP(MID(TEXT(A66,n0),3,1)*AND(MID(TEXT(A66,n0),2,1)-1),мил,2),"")&amp;INDEX(n_4,MID(TEXT(A66,n0),4,1)+1)&amp;INDEX(n0x,MID(TEXT(A66,n0),5,1)+1,MID(TEXT(A66,n0),6,1)+1)&amp;IF(-MID(TEXT(A66,n0),4,3),"миллион"&amp;VLOOKUP(MID(TEXT(A66,n0),6,1)*AND(MID(TEXT(A66,n0),5,1)-1),мил,2),"")&amp;INDEX(n_4,MID(TEXT(A66,n0),7,1)+1)&amp;INDEX(n1x,MID(TEXT(A66,n0),8,1)+1,MID(TEXT(A66,n0),9,1)+1)&amp;IF(-MID(TEXT(A66,n0),7,3),VLOOKUP(MID(TEXT(A66,n0),9,1)*AND(MID(TEXT(A66,n0),8,1)-1),тыс,2),"")&amp;INDEX(n_4,MID(TEXT(A66,n0),10,1)+1)&amp;INDEX(n0x,MID(TEXT(A66,n0),11,1)+1,MID(TEXT(A66,n0),12,1)+1)),"z"," ")&amp;IF(TRUNC(TEXT(A66,n0)),"","Ноль ")&amp;"рубл"&amp;VLOOKUP(MOD(MAX(MOD(MID(TEXT(A66,n0),11,2)-11,100),9),10),{0,"ь ";1,"я ";4,"ей "},2)&amp;RIGHT(TEXT(A66,n0),2)&amp;" копе"&amp;VLOOKUP(MOD(MAX(MOD(RIGHT(TEXT(A66,n0),2)-11,100),9),10),{0,"йка";1,"йки";4,"ек"},2)</f>
        <v>Одна тысяча рублей 16 копеек</v>
      </c>
    </row>
    <row r="67" spans="1:2" x14ac:dyDescent="0.25">
      <c r="A67" s="45">
        <v>1002.51</v>
      </c>
      <c r="B67" s="42" t="str">
        <f>SUBSTITUTE(PROPER(INDEX(n_4,MID(TEXT(A67,n0),1,1)+1)&amp;INDEX(n0x,MID(TEXT(A67,n0),2,1)+1,MID(TEXT(A67,n0),3,1)+1)&amp;IF(-MID(TEXT(A67,n0),1,3),"миллиард"&amp;VLOOKUP(MID(TEXT(A67,n0),3,1)*AND(MID(TEXT(A67,n0),2,1)-1),мил,2),"")&amp;INDEX(n_4,MID(TEXT(A67,n0),4,1)+1)&amp;INDEX(n0x,MID(TEXT(A67,n0),5,1)+1,MID(TEXT(A67,n0),6,1)+1)&amp;IF(-MID(TEXT(A67,n0),4,3),"миллион"&amp;VLOOKUP(MID(TEXT(A67,n0),6,1)*AND(MID(TEXT(A67,n0),5,1)-1),мил,2),"")&amp;INDEX(n_4,MID(TEXT(A67,n0),7,1)+1)&amp;INDEX(n1x,MID(TEXT(A67,n0),8,1)+1,MID(TEXT(A67,n0),9,1)+1)&amp;IF(-MID(TEXT(A67,n0),7,3),VLOOKUP(MID(TEXT(A67,n0),9,1)*AND(MID(TEXT(A67,n0),8,1)-1),тыс,2),"")&amp;INDEX(n_4,MID(TEXT(A67,n0),10,1)+1)&amp;INDEX(n0x,MID(TEXT(A67,n0),11,1)+1,MID(TEXT(A67,n0),12,1)+1)),"z"," ")&amp;IF(TRUNC(TEXT(A67,n0)),"","Ноль ")&amp;"рубл"&amp;VLOOKUP(MOD(MAX(MOD(MID(TEXT(A67,n0),11,2)-11,100),9),10),{0,"ь ";1,"я ";4,"ей "},2)&amp;RIGHT(TEXT(A67,n0),2)&amp;" копе"&amp;VLOOKUP(MOD(MAX(MOD(RIGHT(TEXT(A67,n0),2)-11,100),9),10),{0,"йка";1,"йки";4,"ек"},2)</f>
        <v>Одна тысяча два рубля 51 копейка</v>
      </c>
    </row>
    <row r="68" spans="1:2" x14ac:dyDescent="0.25">
      <c r="A68" s="45">
        <v>120101.1</v>
      </c>
      <c r="B68" s="42" t="str">
        <f>SUBSTITUTE(PROPER(INDEX(n_4,MID(TEXT(A68,n0),1,1)+1)&amp;INDEX(n0x,MID(TEXT(A68,n0),2,1)+1,MID(TEXT(A68,n0),3,1)+1)&amp;IF(-MID(TEXT(A68,n0),1,3),"миллиард"&amp;VLOOKUP(MID(TEXT(A68,n0),3,1)*AND(MID(TEXT(A68,n0),2,1)-1),мил,2),"")&amp;INDEX(n_4,MID(TEXT(A68,n0),4,1)+1)&amp;INDEX(n0x,MID(TEXT(A68,n0),5,1)+1,MID(TEXT(A68,n0),6,1)+1)&amp;IF(-MID(TEXT(A68,n0),4,3),"миллион"&amp;VLOOKUP(MID(TEXT(A68,n0),6,1)*AND(MID(TEXT(A68,n0),5,1)-1),мил,2),"")&amp;INDEX(n_4,MID(TEXT(A68,n0),7,1)+1)&amp;INDEX(n1x,MID(TEXT(A68,n0),8,1)+1,MID(TEXT(A68,n0),9,1)+1)&amp;IF(-MID(TEXT(A68,n0),7,3),VLOOKUP(MID(TEXT(A68,n0),9,1)*AND(MID(TEXT(A68,n0),8,1)-1),тыс,2),"")&amp;INDEX(n_4,MID(TEXT(A68,n0),10,1)+1)&amp;INDEX(n0x,MID(TEXT(A68,n0),11,1)+1,MID(TEXT(A68,n0),12,1)+1)),"z"," ")&amp;IF(TRUNC(TEXT(A68,n0)),"","Ноль ")&amp;"рубл"&amp;VLOOKUP(MOD(MAX(MOD(MID(TEXT(A68,n0),11,2)-11,100),9),10),{0,"ь ";1,"я ";4,"ей "},2)&amp;RIGHT(TEXT(A68,n0),2)&amp;" копе"&amp;VLOOKUP(MOD(MAX(MOD(RIGHT(TEXT(A68,n0),2)-11,100),9),10),{0,"йка";1,"йки";4,"ек"},2)</f>
        <v>Сто двадцать тысяч сто один рубль 10 копеек</v>
      </c>
    </row>
    <row r="69" spans="1:2" x14ac:dyDescent="0.25">
      <c r="A69" s="45">
        <v>2000000</v>
      </c>
      <c r="B69" s="42" t="str">
        <f>SUBSTITUTE(PROPER(INDEX(n_4,MID(TEXT(A69,n0),1,1)+1)&amp;INDEX(n0x,MID(TEXT(A69,n0),2,1)+1,MID(TEXT(A69,n0),3,1)+1)&amp;IF(-MID(TEXT(A69,n0),1,3),"миллиард"&amp;VLOOKUP(MID(TEXT(A69,n0),3,1)*AND(MID(TEXT(A69,n0),2,1)-1),мил,2),"")&amp;INDEX(n_4,MID(TEXT(A69,n0),4,1)+1)&amp;INDEX(n0x,MID(TEXT(A69,n0),5,1)+1,MID(TEXT(A69,n0),6,1)+1)&amp;IF(-MID(TEXT(A69,n0),4,3),"миллион"&amp;VLOOKUP(MID(TEXT(A69,n0),6,1)*AND(MID(TEXT(A69,n0),5,1)-1),мил,2),"")&amp;INDEX(n_4,MID(TEXT(A69,n0),7,1)+1)&amp;INDEX(n1x,MID(TEXT(A69,n0),8,1)+1,MID(TEXT(A69,n0),9,1)+1)&amp;IF(-MID(TEXT(A69,n0),7,3),VLOOKUP(MID(TEXT(A69,n0),9,1)*AND(MID(TEXT(A69,n0),8,1)-1),тыс,2),"")&amp;INDEX(n_4,MID(TEXT(A69,n0),10,1)+1)&amp;INDEX(n0x,MID(TEXT(A69,n0),11,1)+1,MID(TEXT(A69,n0),12,1)+1)),"z"," ")&amp;IF(TRUNC(TEXT(A69,n0)),"","Ноль ")&amp;"рубл"&amp;VLOOKUP(MOD(MAX(MOD(MID(TEXT(A69,n0),11,2)-11,100),9),10),{0,"ь ";1,"я ";4,"ей "},2)&amp;RIGHT(TEXT(A69,n0),2)&amp;" копе"&amp;VLOOKUP(MOD(MAX(MOD(RIGHT(TEXT(A69,n0),2)-11,100),9),10),{0,"йка";1,"йки";4,"ек"},2)</f>
        <v>Два миллиона рублей 00 копеек</v>
      </c>
    </row>
    <row r="70" spans="1:2" x14ac:dyDescent="0.25">
      <c r="A70" s="45">
        <v>11102345.23</v>
      </c>
      <c r="B70" s="42" t="str">
        <f>SUBSTITUTE(PROPER(INDEX(n_4,MID(TEXT(A70,n0),1,1)+1)&amp;INDEX(n0x,MID(TEXT(A70,n0),2,1)+1,MID(TEXT(A70,n0),3,1)+1)&amp;IF(-MID(TEXT(A70,n0),1,3),"миллиард"&amp;VLOOKUP(MID(TEXT(A70,n0),3,1)*AND(MID(TEXT(A70,n0),2,1)-1),мил,2),"")&amp;INDEX(n_4,MID(TEXT(A70,n0),4,1)+1)&amp;INDEX(n0x,MID(TEXT(A70,n0),5,1)+1,MID(TEXT(A70,n0),6,1)+1)&amp;IF(-MID(TEXT(A70,n0),4,3),"миллион"&amp;VLOOKUP(MID(TEXT(A70,n0),6,1)*AND(MID(TEXT(A70,n0),5,1)-1),мил,2),"")&amp;INDEX(n_4,MID(TEXT(A70,n0),7,1)+1)&amp;INDEX(n1x,MID(TEXT(A70,n0),8,1)+1,MID(TEXT(A70,n0),9,1)+1)&amp;IF(-MID(TEXT(A70,n0),7,3),VLOOKUP(MID(TEXT(A70,n0),9,1)*AND(MID(TEXT(A70,n0),8,1)-1),тыс,2),"")&amp;INDEX(n_4,MID(TEXT(A70,n0),10,1)+1)&amp;INDEX(n0x,MID(TEXT(A70,n0),11,1)+1,MID(TEXT(A70,n0),12,1)+1)),"z"," ")&amp;IF(TRUNC(TEXT(A70,n0)),"","Ноль ")&amp;"рубл"&amp;VLOOKUP(MOD(MAX(MOD(MID(TEXT(A70,n0),11,2)-11,100),9),10),{0,"ь ";1,"я ";4,"ей "},2)&amp;RIGHT(TEXT(A70,n0),2)&amp;" копе"&amp;VLOOKUP(MOD(MAX(MOD(RIGHT(TEXT(A70,n0),2)-11,100),9),10),{0,"йка";1,"йки";4,"ек"},2)</f>
        <v>Одиннадцать миллионов сто две тысячи триста сорок пять рублей 23 копейки</v>
      </c>
    </row>
    <row r="71" spans="1:2" x14ac:dyDescent="0.25">
      <c r="A71" s="45">
        <v>123456789.31999999</v>
      </c>
      <c r="B71" s="42" t="str">
        <f>SUBSTITUTE(PROPER(INDEX(n_4,MID(TEXT(A71,n0),1,1)+1)&amp;INDEX(n0x,MID(TEXT(A71,n0),2,1)+1,MID(TEXT(A71,n0),3,1)+1)&amp;IF(-MID(TEXT(A71,n0),1,3),"миллиард"&amp;VLOOKUP(MID(TEXT(A71,n0),3,1)*AND(MID(TEXT(A71,n0),2,1)-1),мил,2),"")&amp;INDEX(n_4,MID(TEXT(A71,n0),4,1)+1)&amp;INDEX(n0x,MID(TEXT(A71,n0),5,1)+1,MID(TEXT(A71,n0),6,1)+1)&amp;IF(-MID(TEXT(A71,n0),4,3),"миллион"&amp;VLOOKUP(MID(TEXT(A71,n0),6,1)*AND(MID(TEXT(A71,n0),5,1)-1),мил,2),"")&amp;INDEX(n_4,MID(TEXT(A71,n0),7,1)+1)&amp;INDEX(n1x,MID(TEXT(A71,n0),8,1)+1,MID(TEXT(A71,n0),9,1)+1)&amp;IF(-MID(TEXT(A71,n0),7,3),VLOOKUP(MID(TEXT(A71,n0),9,1)*AND(MID(TEXT(A71,n0),8,1)-1),тыс,2),"")&amp;INDEX(n_4,MID(TEXT(A71,n0),10,1)+1)&amp;INDEX(n0x,MID(TEXT(A71,n0),11,1)+1,MID(TEXT(A71,n0),12,1)+1)),"z"," ")&amp;IF(TRUNC(TEXT(A71,n0)),"","Ноль ")&amp;"рубл"&amp;VLOOKUP(MOD(MAX(MOD(MID(TEXT(A71,n0),11,2)-11,100),9),10),{0,"ь ";1,"я ";4,"ей "},2)&amp;RIGHT(TEXT(A71,n0),2)&amp;" копе"&amp;VLOOKUP(MOD(MAX(MOD(RIGHT(TEXT(A71,n0),2)-11,100),9),10),{0,"йка";1,"йки";4,"ек"},2)</f>
        <v>Сто двадцать три миллиона четыреста пятьдесят шесть тысяч семьсот восемьдесят девять рублей 32 копейки</v>
      </c>
    </row>
    <row r="72" spans="1:2" x14ac:dyDescent="0.25">
      <c r="A72" s="48"/>
      <c r="B72" s="46"/>
    </row>
    <row r="73" spans="1:2" x14ac:dyDescent="0.25">
      <c r="A73" s="45" t="s">
        <v>26</v>
      </c>
      <c r="B73" s="42"/>
    </row>
    <row r="74" spans="1:2" x14ac:dyDescent="0.25">
      <c r="A74" s="45">
        <f ca="1">ROUND((RAND()*1000000),2)</f>
        <v>780014.67</v>
      </c>
      <c r="B74" s="42" t="str">
        <f ca="1">SUBSTITUTE(PROPER(INDEX(n_4,MID(TEXT(A74,n0),1,1)+1)&amp;INDEX(n0x,MID(TEXT(A74,n0),2,1)+1,MID(TEXT(A74,n0),3,1)+1)&amp;IF(-MID(TEXT(A74,n0),1,3),"миллиард"&amp;VLOOKUP(MID(TEXT(A74,n0),3,1)*AND(MID(TEXT(A74,n0),2,1)-1),мил,2),"")&amp;INDEX(n_4,MID(TEXT(A74,n0),4,1)+1)&amp;INDEX(n0x,MID(TEXT(A74,n0),5,1)+1,MID(TEXT(A74,n0),6,1)+1)&amp;IF(-MID(TEXT(A74,n0),4,3),"миллион"&amp;VLOOKUP(MID(TEXT(A74,n0),6,1)*AND(MID(TEXT(A74,n0),5,1)-1),мил,2),"")&amp;INDEX(n_4,MID(TEXT(A74,n0),7,1)+1)&amp;INDEX(n1x,MID(TEXT(A74,n0),8,1)+1,MID(TEXT(A74,n0),9,1)+1)&amp;IF(-MID(TEXT(A74,n0),7,3),VLOOKUP(MID(TEXT(A74,n0),9,1)*AND(MID(TEXT(A74,n0),8,1)-1),тыс,2),"")&amp;INDEX(n_4,MID(TEXT(A74,n0),10,1)+1)&amp;INDEX(n0x,MID(TEXT(A74,n0),11,1)+1,MID(TEXT(A74,n0),12,1)+1)),"z"," ")&amp;IF(TRUNC(TEXT(A74,n0)),"","Ноль ")&amp;"рубл"&amp;VLOOKUP(MOD(MAX(MOD(MID(TEXT(A74,n0),11,2)-11,100),9),10),{0,"ь ";1,"я ";4,"ей "},2)&amp;RIGHT(TEXT(A74,n0),2)&amp;" копе"&amp;VLOOKUP(MOD(MAX(MOD(RIGHT(TEXT(A74,n0),2)-11,100),9),10),{0,"йка";1,"йки";4,"ек"},2)</f>
        <v>Семьсот восемьдесят тысяч четырнадцать рублей 67 копеек</v>
      </c>
    </row>
    <row r="75" spans="1:2" x14ac:dyDescent="0.25">
      <c r="A75" s="45">
        <f ca="1">ROUND((RAND()*10000000),2)</f>
        <v>3558257.73</v>
      </c>
      <c r="B75" s="42" t="str">
        <f ca="1">SUBSTITUTE(PROPER(INDEX(n_4,MID(TEXT(A75,n0),1,1)+1)&amp;INDEX(n0x,MID(TEXT(A75,n0),2,1)+1,MID(TEXT(A75,n0),3,1)+1)&amp;IF(-MID(TEXT(A75,n0),1,3),"миллиард"&amp;VLOOKUP(MID(TEXT(A75,n0),3,1)*AND(MID(TEXT(A75,n0),2,1)-1),мил,2),"")&amp;INDEX(n_4,MID(TEXT(A75,n0),4,1)+1)&amp;INDEX(n0x,MID(TEXT(A75,n0),5,1)+1,MID(TEXT(A75,n0),6,1)+1)&amp;IF(-MID(TEXT(A75,n0),4,3),"миллион"&amp;VLOOKUP(MID(TEXT(A75,n0),6,1)*AND(MID(TEXT(A75,n0),5,1)-1),мил,2),"")&amp;INDEX(n_4,MID(TEXT(A75,n0),7,1)+1)&amp;INDEX(n1x,MID(TEXT(A75,n0),8,1)+1,MID(TEXT(A75,n0),9,1)+1)&amp;IF(-MID(TEXT(A75,n0),7,3),VLOOKUP(MID(TEXT(A75,n0),9,1)*AND(MID(TEXT(A75,n0),8,1)-1),тыс,2),"")&amp;INDEX(n_4,MID(TEXT(A75,n0),10,1)+1)&amp;INDEX(n0x,MID(TEXT(A75,n0),11,1)+1,MID(TEXT(A75,n0),12,1)+1)),"z"," ")&amp;IF(TRUNC(TEXT(A75,n0)),"","Ноль ")&amp;"рубл"&amp;VLOOKUP(MOD(MAX(MOD(MID(TEXT(A75,n0),11,2)-11,100),9),10),{0,"ь ";1,"я ";4,"ей "},2)&amp;RIGHT(TEXT(A75,n0),2)&amp;" копе"&amp;VLOOKUP(MOD(MAX(MOD(RIGHT(TEXT(A75,n0),2)-11,100),9),10),{0,"йка";1,"йки";4,"ек"},2)</f>
        <v>Три миллиона пятьсот пятьдесят восемь тысяч двести пятьдесят семь рублей 73 копейки</v>
      </c>
    </row>
    <row r="76" spans="1:2" x14ac:dyDescent="0.25">
      <c r="A76" s="45">
        <f ca="1">ROUND((RAND()*100000000),2)</f>
        <v>7045345.2699999996</v>
      </c>
      <c r="B76" s="42" t="str">
        <f ca="1">SUBSTITUTE(PROPER(INDEX(n_4,MID(TEXT(A76,n0),1,1)+1)&amp;INDEX(n0x,MID(TEXT(A76,n0),2,1)+1,MID(TEXT(A76,n0),3,1)+1)&amp;IF(-MID(TEXT(A76,n0),1,3),"миллиард"&amp;VLOOKUP(MID(TEXT(A76,n0),3,1)*AND(MID(TEXT(A76,n0),2,1)-1),мил,2),"")&amp;INDEX(n_4,MID(TEXT(A76,n0),4,1)+1)&amp;INDEX(n0x,MID(TEXT(A76,n0),5,1)+1,MID(TEXT(A76,n0),6,1)+1)&amp;IF(-MID(TEXT(A76,n0),4,3),"миллион"&amp;VLOOKUP(MID(TEXT(A76,n0),6,1)*AND(MID(TEXT(A76,n0),5,1)-1),мил,2),"")&amp;INDEX(n_4,MID(TEXT(A76,n0),7,1)+1)&amp;INDEX(n1x,MID(TEXT(A76,n0),8,1)+1,MID(TEXT(A76,n0),9,1)+1)&amp;IF(-MID(TEXT(A76,n0),7,3),VLOOKUP(MID(TEXT(A76,n0),9,1)*AND(MID(TEXT(A76,n0),8,1)-1),тыс,2),"")&amp;INDEX(n_4,MID(TEXT(A76,n0),10,1)+1)&amp;INDEX(n0x,MID(TEXT(A76,n0),11,1)+1,MID(TEXT(A76,n0),12,1)+1)),"z"," ")&amp;IF(TRUNC(TEXT(A76,n0)),"","Ноль ")&amp;"рубл"&amp;VLOOKUP(MOD(MAX(MOD(MID(TEXT(A76,n0),11,2)-11,100),9),10),{0,"ь ";1,"я ";4,"ей "},2)&amp;RIGHT(TEXT(A76,n0),2)&amp;" копе"&amp;VLOOKUP(MOD(MAX(MOD(RIGHT(TEXT(A76,n0),2)-11,100),9),10),{0,"йка";1,"йки";4,"ек"},2)</f>
        <v>Семь миллионов сорок пять тысяч триста сорок пять рублей 27 копеек</v>
      </c>
    </row>
    <row r="77" spans="1:2" x14ac:dyDescent="0.25">
      <c r="A77" s="45">
        <f ca="1">ROUND((RAND()*1000000000),2)</f>
        <v>436322125.39999998</v>
      </c>
      <c r="B77" s="42" t="str">
        <f ca="1">SUBSTITUTE(PROPER(INDEX(n_4,MID(TEXT(A77,n0),1,1)+1)&amp;INDEX(n0x,MID(TEXT(A77,n0),2,1)+1,MID(TEXT(A77,n0),3,1)+1)&amp;IF(-MID(TEXT(A77,n0),1,3),"миллиард"&amp;VLOOKUP(MID(TEXT(A77,n0),3,1)*AND(MID(TEXT(A77,n0),2,1)-1),мил,2),"")&amp;INDEX(n_4,MID(TEXT(A77,n0),4,1)+1)&amp;INDEX(n0x,MID(TEXT(A77,n0),5,1)+1,MID(TEXT(A77,n0),6,1)+1)&amp;IF(-MID(TEXT(A77,n0),4,3),"миллион"&amp;VLOOKUP(MID(TEXT(A77,n0),6,1)*AND(MID(TEXT(A77,n0),5,1)-1),мил,2),"")&amp;INDEX(n_4,MID(TEXT(A77,n0),7,1)+1)&amp;INDEX(n1x,MID(TEXT(A77,n0),8,1)+1,MID(TEXT(A77,n0),9,1)+1)&amp;IF(-MID(TEXT(A77,n0),7,3),VLOOKUP(MID(TEXT(A77,n0),9,1)*AND(MID(TEXT(A77,n0),8,1)-1),тыс,2),"")&amp;INDEX(n_4,MID(TEXT(A77,n0),10,1)+1)&amp;INDEX(n0x,MID(TEXT(A77,n0),11,1)+1,MID(TEXT(A77,n0),12,1)+1)),"z"," ")&amp;IF(TRUNC(TEXT(A77,n0)),"","Ноль ")&amp;"рубл"&amp;VLOOKUP(MOD(MAX(MOD(MID(TEXT(A77,n0),11,2)-11,100),9),10),{0,"ь ";1,"я ";4,"ей "},2)&amp;RIGHT(TEXT(A77,n0),2)&amp;" копе"&amp;VLOOKUP(MOD(MAX(MOD(RIGHT(TEXT(A77,n0),2)-11,100),9),10),{0,"йка";1,"йки";4,"ек"},2)</f>
        <v>Четыреста тридцать шесть миллионов триста двадцать две тысячи сто двадцать пять рублей 40 копеек</v>
      </c>
    </row>
    <row r="78" spans="1:2" x14ac:dyDescent="0.25">
      <c r="A78" s="45">
        <f ca="1">ROUND((RAND()*1000000000000),2)</f>
        <v>147164612502.82999</v>
      </c>
      <c r="B78" s="44" t="str">
        <f ca="1">SUBSTITUTE(PROPER(INDEX(n_4,MID(TEXT(A78,n0),1,1)+1)&amp;INDEX(n0x,MID(TEXT(A78,n0),2,1)+1,MID(TEXT(A78,n0),3,1)+1)&amp;IF(-MID(TEXT(A78,n0),1,3),"миллиард"&amp;VLOOKUP(MID(TEXT(A78,n0),3,1)*AND(MID(TEXT(A78,n0),2,1)-1),мил,2),"")&amp;INDEX(n_4,MID(TEXT(A78,n0),4,1)+1)&amp;INDEX(n0x,MID(TEXT(A78,n0),5,1)+1,MID(TEXT(A78,n0),6,1)+1)&amp;IF(-MID(TEXT(A78,n0),4,3),"миллион"&amp;VLOOKUP(MID(TEXT(A78,n0),6,1)*AND(MID(TEXT(A78,n0),5,1)-1),мил,2),"")&amp;INDEX(n_4,MID(TEXT(A78,n0),7,1)+1)&amp;INDEX(n1x,MID(TEXT(A78,n0),8,1)+1,MID(TEXT(A78,n0),9,1)+1)&amp;IF(-MID(TEXT(A78,n0),7,3),VLOOKUP(MID(TEXT(A78,n0),9,1)*AND(MID(TEXT(A78,n0),8,1)-1),тыс,2),"")&amp;INDEX(n_4,MID(TEXT(A78,n0),10,1)+1)&amp;INDEX(n0x,MID(TEXT(A78,n0),11,1)+1,MID(TEXT(A78,n0),12,1)+1)),"z"," ")&amp;IF(TRUNC(TEXT(A78,n0)),"","Ноль ")&amp;"рубл"&amp;VLOOKUP(MOD(MAX(MOD(MID(TEXT(A78,n0),11,2)-11,100),9),10),{0,"ь ";1,"я ";4,"ей "},2)&amp;RIGHT(TEXT(A78,n0),2)&amp;" копе"&amp;VLOOKUP(MOD(MAX(MOD(RIGHT(TEXT(A78,n0),2)-11,100),9),10),{0,"йка";1,"йки";4,"ек"},2)</f>
        <v>Сто сорок семь миллиардов сто шестьдесят четыре миллиона шестьсот двенадцать тысяч пятьсот два рубля 83 копейки</v>
      </c>
    </row>
    <row r="79" spans="1:2" x14ac:dyDescent="0.25">
      <c r="A79" s="46"/>
      <c r="B79" s="47"/>
    </row>
    <row r="80" spans="1:2" x14ac:dyDescent="0.25">
      <c r="A80" s="46" t="s">
        <v>27</v>
      </c>
      <c r="B80" t="s">
        <v>28</v>
      </c>
    </row>
    <row r="81" spans="1:2" x14ac:dyDescent="0.25">
      <c r="A81" s="46" t="s">
        <v>29</v>
      </c>
      <c r="B81" s="47">
        <f>LEN(B80)</f>
        <v>986</v>
      </c>
    </row>
    <row r="82" spans="1:2" x14ac:dyDescent="0.25">
      <c r="A82" s="46" t="s">
        <v>30</v>
      </c>
      <c r="B82" t="s">
        <v>31</v>
      </c>
    </row>
    <row r="83" spans="1:2" x14ac:dyDescent="0.25">
      <c r="A83" t="s">
        <v>29</v>
      </c>
      <c r="B83">
        <f>LEN(B82)</f>
        <v>933</v>
      </c>
    </row>
    <row r="84" spans="1:2" x14ac:dyDescent="0.25">
      <c r="A84" s="46"/>
    </row>
    <row r="85" spans="1:2" x14ac:dyDescent="0.25">
      <c r="A85" t="s">
        <v>32</v>
      </c>
      <c r="B85" t="s">
        <v>33</v>
      </c>
    </row>
    <row r="86" spans="1:2" x14ac:dyDescent="0.25">
      <c r="B86" t="s">
        <v>35</v>
      </c>
    </row>
    <row r="87" spans="1:2" x14ac:dyDescent="0.25">
      <c r="B87" t="s">
        <v>37</v>
      </c>
    </row>
    <row r="88" spans="1:2" x14ac:dyDescent="0.25">
      <c r="B88" t="s">
        <v>39</v>
      </c>
    </row>
    <row r="89" spans="1:2" x14ac:dyDescent="0.25">
      <c r="B89" t="s">
        <v>41</v>
      </c>
    </row>
    <row r="90" spans="1:2" x14ac:dyDescent="0.25">
      <c r="B90" t="s">
        <v>43</v>
      </c>
    </row>
    <row r="91" spans="1:2" x14ac:dyDescent="0.25">
      <c r="B91" t="s">
        <v>45</v>
      </c>
    </row>
    <row r="92" spans="1:2" x14ac:dyDescent="0.25">
      <c r="B92" t="s">
        <v>47</v>
      </c>
    </row>
    <row r="93" spans="1:2" x14ac:dyDescent="0.25">
      <c r="B93" t="s">
        <v>49</v>
      </c>
    </row>
    <row r="94" spans="1:2" x14ac:dyDescent="0.25">
      <c r="B94" t="s">
        <v>51</v>
      </c>
    </row>
    <row r="101" spans="1:2" x14ac:dyDescent="0.25">
      <c r="A101">
        <v>0</v>
      </c>
      <c r="B101" t="str">
        <f>SUBSTITUTE(PROPER(INDEX(n_4,MID(TEXT(A101,n0),1,1)+1)&amp;INDEX(n0x,MID(TEXT(A101,n0),2,1)+1,MID(TEXT(A101,n0),3,1)+1)&amp;IF(-MID(TEXT(A101,n0),1,3),"миллиард"&amp;VLOOKUP(MID(TEXT(A101,n0),3,1)*AND(MID(TEXT(A101,n0),2,1)-1),мил,2),"")&amp;INDEX(n_4,MID(TEXT(A101,n0),4,1)+1)&amp;INDEX(n0x,MID(TEXT(A101,n0),5,1)+1,MID(TEXT(A101,n0),6,1)+1)&amp;IF(-MID(TEXT(A101,n0),4,3),"миллион"&amp;VLOOKUP(MID(TEXT(A101,n0),6,1)*AND(MID(TEXT(A101,n0),5,1)-1),мил,2),"")&amp;INDEX(n_4,MID(TEXT(A101,n0),7,1)+1)&amp;INDEX(n1x,MID(TEXT(A101,n0),8,1)+1,MID(TEXT(A101,n0),9,1)+1)&amp;IF(-MID(TEXT(A101,n0),7,3),VLOOKUP(MID(TEXT(A101,n0),9,1)*AND(MID(TEXT(A101,n0),8,1)-1),тыс,2),"")&amp;INDEX(n_4,MID(TEXT(A101,n0),10,1)+1)&amp;INDEX(n0x,MID(TEXT(A101,n0),11,1)+1,MID(TEXT(A101,n0),12,1)+1)),"z"," ")&amp;IF(TRUNC(TEXT(A101,n0)),"","Ноль ")&amp;"рубл"&amp;VLOOKUP(MOD(MAX(MOD(MID(TEXT(A101,n0),11,2)-11,100),9),10),{0,"ь ";1,"я ";4,"ей "},2)&amp;RIGHT(TEXT(A101,n0),2)&amp;" копе"&amp;VLOOKUP(MOD(MAX(MOD(RIGHT(TEXT(A101,n0),2)-11,100),9),10),{0,"йка";1,"йки";4,"ек"},2)</f>
        <v>Ноль рублей 00 копеек</v>
      </c>
    </row>
    <row r="102" spans="1:2" x14ac:dyDescent="0.25">
      <c r="A102" t="s">
        <v>25</v>
      </c>
    </row>
    <row r="103" spans="1:2" x14ac:dyDescent="0.25">
      <c r="A103">
        <v>0.23</v>
      </c>
      <c r="B103" t="str">
        <f>SUBSTITUTE(PROPER(INDEX(n_4,MID(TEXT(A103,n0),1,1)+1)&amp;INDEX(n0x,MID(TEXT(A103,n0),2,1)+1,MID(TEXT(A103,n0),3,1)+1)&amp;IF(-MID(TEXT(A103,n0),1,3),"миллиард"&amp;VLOOKUP(MID(TEXT(A103,n0),3,1)*AND(MID(TEXT(A103,n0),2,1)-1),мил,2),"")&amp;INDEX(n_4,MID(TEXT(A103,n0),4,1)+1)&amp;INDEX(n0x,MID(TEXT(A103,n0),5,1)+1,MID(TEXT(A103,n0),6,1)+1)&amp;IF(-MID(TEXT(A103,n0),4,3),"миллион"&amp;VLOOKUP(MID(TEXT(A103,n0),6,1)*AND(MID(TEXT(A103,n0),5,1)-1),мил,2),"")&amp;INDEX(n_4,MID(TEXT(A103,n0),7,1)+1)&amp;INDEX(n1x,MID(TEXT(A103,n0),8,1)+1,MID(TEXT(A103,n0),9,1)+1)&amp;IF(-MID(TEXT(A103,n0),7,3),VLOOKUP(MID(TEXT(A103,n0),9,1)*AND(MID(TEXT(A103,n0),8,1)-1),тыс,2),"")&amp;INDEX(n_4,MID(TEXT(A103,n0),10,1)+1)&amp;INDEX(n0x,MID(TEXT(A103,n0),11,1)+1,MID(TEXT(A103,n0),12,1)+1)),"z"," ")&amp;IF(TRUNC(TEXT(A103,n0)),"","Ноль ")&amp;"рубл"&amp;VLOOKUP(MOD(MAX(MOD(MID(TEXT(A103,n0),11,2)-11,100),9),10),{0,"ь ";1,"я ";4,"ей "},2)&amp;RIGHT(TEXT(A103,n0),2)&amp;" копе"&amp;VLOOKUP(MOD(MAX(MOD(RIGHT(TEXT(A103,n0),2)-11,100),9),10),{0,"йка";1,"йки";4,"ек"},2)</f>
        <v>Ноль рублей 23 копейки</v>
      </c>
    </row>
    <row r="104" spans="1:2" x14ac:dyDescent="0.25">
      <c r="A104">
        <v>1</v>
      </c>
      <c r="B104" t="str">
        <f>SUBSTITUTE(PROPER(INDEX(n_4,MID(TEXT(A104,n0),1,1)+1)&amp;INDEX(n0x,MID(TEXT(A104,n0),2,1)+1,MID(TEXT(A104,n0),3,1)+1)&amp;IF(-MID(TEXT(A104,n0),1,3),"миллиард"&amp;VLOOKUP(MID(TEXT(A104,n0),3,1)*AND(MID(TEXT(A104,n0),2,1)-1),мил,2),"")&amp;INDEX(n_4,MID(TEXT(A104,n0),4,1)+1)&amp;INDEX(n0x,MID(TEXT(A104,n0),5,1)+1,MID(TEXT(A104,n0),6,1)+1)&amp;IF(-MID(TEXT(A104,n0),4,3),"миллион"&amp;VLOOKUP(MID(TEXT(A104,n0),6,1)*AND(MID(TEXT(A104,n0),5,1)-1),мил,2),"")&amp;INDEX(n_4,MID(TEXT(A104,n0),7,1)+1)&amp;INDEX(n1x,MID(TEXT(A104,n0),8,1)+1,MID(TEXT(A104,n0),9,1)+1)&amp;IF(-MID(TEXT(A104,n0),7,3),VLOOKUP(MID(TEXT(A104,n0),9,1)*AND(MID(TEXT(A104,n0),8,1)-1),тыс,2),"")&amp;INDEX(n_4,MID(TEXT(A104,n0),10,1)+1)&amp;INDEX(n0x,MID(TEXT(A104,n0),11,1)+1,MID(TEXT(A104,n0),12,1)+1)),"z"," ")&amp;IF(TRUNC(TEXT(A104,n0)),"","Ноль ")&amp;"рубл"&amp;VLOOKUP(MOD(MAX(MOD(MID(TEXT(A104,n0),11,2)-11,100),9),10),{0,"ь ";1,"я ";4,"ей "},2)&amp;RIGHT(TEXT(A104,n0),2)&amp;" копе"&amp;VLOOKUP(MOD(MAX(MOD(RIGHT(TEXT(A104,n0),2)-11,100),9),10),{0,"йка";1,"йки";4,"ек"},2)</f>
        <v>Один рубль 00 копеек</v>
      </c>
    </row>
    <row r="105" spans="1:2" x14ac:dyDescent="0.25">
      <c r="A105">
        <v>2.0099999999999998</v>
      </c>
      <c r="B105" t="str">
        <f>SUBSTITUTE(PROPER(INDEX(n_4,MID(TEXT(A105,n0),1,1)+1)&amp;INDEX(n0x,MID(TEXT(A105,n0),2,1)+1,MID(TEXT(A105,n0),3,1)+1)&amp;IF(-MID(TEXT(A105,n0),1,3),"миллиард"&amp;VLOOKUP(MID(TEXT(A105,n0),3,1)*AND(MID(TEXT(A105,n0),2,1)-1),мил,2),"")&amp;INDEX(n_4,MID(TEXT(A105,n0),4,1)+1)&amp;INDEX(n0x,MID(TEXT(A105,n0),5,1)+1,MID(TEXT(A105,n0),6,1)+1)&amp;IF(-MID(TEXT(A105,n0),4,3),"миллион"&amp;VLOOKUP(MID(TEXT(A105,n0),6,1)*AND(MID(TEXT(A105,n0),5,1)-1),мил,2),"")&amp;INDEX(n_4,MID(TEXT(A105,n0),7,1)+1)&amp;INDEX(n1x,MID(TEXT(A105,n0),8,1)+1,MID(TEXT(A105,n0),9,1)+1)&amp;IF(-MID(TEXT(A105,n0),7,3),VLOOKUP(MID(TEXT(A105,n0),9,1)*AND(MID(TEXT(A105,n0),8,1)-1),тыс,2),"")&amp;INDEX(n_4,MID(TEXT(A105,n0),10,1)+1)&amp;INDEX(n0x,MID(TEXT(A105,n0),11,1)+1,MID(TEXT(A105,n0),12,1)+1)),"z"," ")&amp;IF(TRUNC(TEXT(A105,n0)),"","Ноль ")&amp;"рубл"&amp;VLOOKUP(MOD(MAX(MOD(MID(TEXT(A105,n0),11,2)-11,100),9),10),{0,"ь ";1,"я ";4,"ей "},2)&amp;RIGHT(TEXT(A105,n0),2)&amp;" копе"&amp;VLOOKUP(MOD(MAX(MOD(RIGHT(TEXT(A105,n0),2)-11,100),9),10),{0,"йка";1,"йки";4,"ек"},2)</f>
        <v>Два рубля 01 копейка</v>
      </c>
    </row>
    <row r="106" spans="1:2" x14ac:dyDescent="0.25">
      <c r="A106">
        <v>4.99</v>
      </c>
      <c r="B106" t="str">
        <f>SUBSTITUTE(PROPER(INDEX(n_4,MID(TEXT(A106,n0),1,1)+1)&amp;INDEX(n0x,MID(TEXT(A106,n0),2,1)+1,MID(TEXT(A106,n0),3,1)+1)&amp;IF(-MID(TEXT(A106,n0),1,3),"миллиард"&amp;VLOOKUP(MID(TEXT(A106,n0),3,1)*AND(MID(TEXT(A106,n0),2,1)-1),мил,2),"")&amp;INDEX(n_4,MID(TEXT(A106,n0),4,1)+1)&amp;INDEX(n0x,MID(TEXT(A106,n0),5,1)+1,MID(TEXT(A106,n0),6,1)+1)&amp;IF(-MID(TEXT(A106,n0),4,3),"миллион"&amp;VLOOKUP(MID(TEXT(A106,n0),6,1)*AND(MID(TEXT(A106,n0),5,1)-1),мил,2),"")&amp;INDEX(n_4,MID(TEXT(A106,n0),7,1)+1)&amp;INDEX(n1x,MID(TEXT(A106,n0),8,1)+1,MID(TEXT(A106,n0),9,1)+1)&amp;IF(-MID(TEXT(A106,n0),7,3),VLOOKUP(MID(TEXT(A106,n0),9,1)*AND(MID(TEXT(A106,n0),8,1)-1),тыс,2),"")&amp;INDEX(n_4,MID(TEXT(A106,n0),10,1)+1)&amp;INDEX(n0x,MID(TEXT(A106,n0),11,1)+1,MID(TEXT(A106,n0),12,1)+1)),"z"," ")&amp;IF(TRUNC(TEXT(A106,n0)),"","Ноль ")&amp;"рубл"&amp;VLOOKUP(MOD(MAX(MOD(MID(TEXT(A106,n0),11,2)-11,100),9),10),{0,"ь ";1,"я ";4,"ей "},2)&amp;RIGHT(TEXT(A106,n0),2)&amp;" копе"&amp;VLOOKUP(MOD(MAX(MOD(RIGHT(TEXT(A106,n0),2)-11,100),9),10),{0,"йка";1,"йки";4,"ек"},2)</f>
        <v>Четыре рубля 99 копеек</v>
      </c>
    </row>
    <row r="107" spans="1:2" x14ac:dyDescent="0.25">
      <c r="A107">
        <v>5.1100000000000003</v>
      </c>
      <c r="B107" t="str">
        <f>SUBSTITUTE(PROPER(INDEX(n_4,MID(TEXT(A107,n0),1,1)+1)&amp;INDEX(n0x,MID(TEXT(A107,n0),2,1)+1,MID(TEXT(A107,n0),3,1)+1)&amp;IF(-MID(TEXT(A107,n0),1,3),"миллиард"&amp;VLOOKUP(MID(TEXT(A107,n0),3,1)*AND(MID(TEXT(A107,n0),2,1)-1),мил,2),"")&amp;INDEX(n_4,MID(TEXT(A107,n0),4,1)+1)&amp;INDEX(n0x,MID(TEXT(A107,n0),5,1)+1,MID(TEXT(A107,n0),6,1)+1)&amp;IF(-MID(TEXT(A107,n0),4,3),"миллион"&amp;VLOOKUP(MID(TEXT(A107,n0),6,1)*AND(MID(TEXT(A107,n0),5,1)-1),мил,2),"")&amp;INDEX(n_4,MID(TEXT(A107,n0),7,1)+1)&amp;INDEX(n1x,MID(TEXT(A107,n0),8,1)+1,MID(TEXT(A107,n0),9,1)+1)&amp;IF(-MID(TEXT(A107,n0),7,3),VLOOKUP(MID(TEXT(A107,n0),9,1)*AND(MID(TEXT(A107,n0),8,1)-1),тыс,2),"")&amp;INDEX(n_4,MID(TEXT(A107,n0),10,1)+1)&amp;INDEX(n0x,MID(TEXT(A107,n0),11,1)+1,MID(TEXT(A107,n0),12,1)+1)),"z"," ")&amp;IF(TRUNC(TEXT(A107,n0)),"","Ноль ")&amp;"рубл"&amp;VLOOKUP(MOD(MAX(MOD(MID(TEXT(A107,n0),11,2)-11,100),9),10),{0,"ь ";1,"я ";4,"ей "},2)&amp;RIGHT(TEXT(A107,n0),2)&amp;" копе"&amp;VLOOKUP(MOD(MAX(MOD(RIGHT(TEXT(A107,n0),2)-11,100),9),10),{0,"йка";1,"йки";4,"ек"},2)</f>
        <v>Пять рублей 11 копеек</v>
      </c>
    </row>
    <row r="108" spans="1:2" x14ac:dyDescent="0.25">
      <c r="A108">
        <v>10.119999999999999</v>
      </c>
      <c r="B108" t="str">
        <f>SUBSTITUTE(PROPER(INDEX(n_4,MID(TEXT(A108,n0),1,1)+1)&amp;INDEX(n0x,MID(TEXT(A108,n0),2,1)+1,MID(TEXT(A108,n0),3,1)+1)&amp;IF(-MID(TEXT(A108,n0),1,3),"миллиард"&amp;VLOOKUP(MID(TEXT(A108,n0),3,1)*AND(MID(TEXT(A108,n0),2,1)-1),мил,2),"")&amp;INDEX(n_4,MID(TEXT(A108,n0),4,1)+1)&amp;INDEX(n0x,MID(TEXT(A108,n0),5,1)+1,MID(TEXT(A108,n0),6,1)+1)&amp;IF(-MID(TEXT(A108,n0),4,3),"миллион"&amp;VLOOKUP(MID(TEXT(A108,n0),6,1)*AND(MID(TEXT(A108,n0),5,1)-1),мил,2),"")&amp;INDEX(n_4,MID(TEXT(A108,n0),7,1)+1)&amp;INDEX(n1x,MID(TEXT(A108,n0),8,1)+1,MID(TEXT(A108,n0),9,1)+1)&amp;IF(-MID(TEXT(A108,n0),7,3),VLOOKUP(MID(TEXT(A108,n0),9,1)*AND(MID(TEXT(A108,n0),8,1)-1),тыс,2),"")&amp;INDEX(n_4,MID(TEXT(A108,n0),10,1)+1)&amp;INDEX(n0x,MID(TEXT(A108,n0),11,1)+1,MID(TEXT(A108,n0),12,1)+1)),"z"," ")&amp;IF(TRUNC(TEXT(A108,n0)),"","Ноль ")&amp;"рубл"&amp;VLOOKUP(MOD(MAX(MOD(MID(TEXT(A108,n0),11,2)-11,100),9),10),{0,"ь ";1,"я ";4,"ей "},2)&amp;RIGHT(TEXT(A108,n0),2)&amp;" копе"&amp;VLOOKUP(MOD(MAX(MOD(RIGHT(TEXT(A108,n0),2)-11,100),9),10),{0,"йка";1,"йки";4,"ек"},2)</f>
        <v>Десять рублей 12 копеек</v>
      </c>
    </row>
    <row r="109" spans="1:2" x14ac:dyDescent="0.25">
      <c r="A109">
        <v>11.21</v>
      </c>
      <c r="B109" t="str">
        <f>SUBSTITUTE(PROPER(INDEX(n_4,MID(TEXT(A109,n0),1,1)+1)&amp;INDEX(n0x,MID(TEXT(A109,n0),2,1)+1,MID(TEXT(A109,n0),3,1)+1)&amp;IF(-MID(TEXT(A109,n0),1,3),"миллиард"&amp;VLOOKUP(MID(TEXT(A109,n0),3,1)*AND(MID(TEXT(A109,n0),2,1)-1),мил,2),"")&amp;INDEX(n_4,MID(TEXT(A109,n0),4,1)+1)&amp;INDEX(n0x,MID(TEXT(A109,n0),5,1)+1,MID(TEXT(A109,n0),6,1)+1)&amp;IF(-MID(TEXT(A109,n0),4,3),"миллион"&amp;VLOOKUP(MID(TEXT(A109,n0),6,1)*AND(MID(TEXT(A109,n0),5,1)-1),мил,2),"")&amp;INDEX(n_4,MID(TEXT(A109,n0),7,1)+1)&amp;INDEX(n1x,MID(TEXT(A109,n0),8,1)+1,MID(TEXT(A109,n0),9,1)+1)&amp;IF(-MID(TEXT(A109,n0),7,3),VLOOKUP(MID(TEXT(A109,n0),9,1)*AND(MID(TEXT(A109,n0),8,1)-1),тыс,2),"")&amp;INDEX(n_4,MID(TEXT(A109,n0),10,1)+1)&amp;INDEX(n0x,MID(TEXT(A109,n0),11,1)+1,MID(TEXT(A109,n0),12,1)+1)),"z"," ")&amp;IF(TRUNC(TEXT(A109,n0)),"","Ноль ")&amp;"рубл"&amp;VLOOKUP(MOD(MAX(MOD(MID(TEXT(A109,n0),11,2)-11,100),9),10),{0,"ь ";1,"я ";4,"ей "},2)&amp;RIGHT(TEXT(A109,n0),2)&amp;" копе"&amp;VLOOKUP(MOD(MAX(MOD(RIGHT(TEXT(A109,n0),2)-11,100),9),10),{0,"йка";1,"йки";4,"ек"},2)</f>
        <v>Одиннадцать рублей 21 копейка</v>
      </c>
    </row>
    <row r="110" spans="1:2" x14ac:dyDescent="0.25">
      <c r="A110">
        <v>12.43</v>
      </c>
      <c r="B110" t="str">
        <f>SUBSTITUTE(PROPER(INDEX(n_4,MID(TEXT(A110,n0),1,1)+1)&amp;INDEX(n0x,MID(TEXT(A110,n0),2,1)+1,MID(TEXT(A110,n0),3,1)+1)&amp;IF(-MID(TEXT(A110,n0),1,3),"миллиард"&amp;VLOOKUP(MID(TEXT(A110,n0),3,1)*AND(MID(TEXT(A110,n0),2,1)-1),мил,2),"")&amp;INDEX(n_4,MID(TEXT(A110,n0),4,1)+1)&amp;INDEX(n0x,MID(TEXT(A110,n0),5,1)+1,MID(TEXT(A110,n0),6,1)+1)&amp;IF(-MID(TEXT(A110,n0),4,3),"миллион"&amp;VLOOKUP(MID(TEXT(A110,n0),6,1)*AND(MID(TEXT(A110,n0),5,1)-1),мил,2),"")&amp;INDEX(n_4,MID(TEXT(A110,n0),7,1)+1)&amp;INDEX(n1x,MID(TEXT(A110,n0),8,1)+1,MID(TEXT(A110,n0),9,1)+1)&amp;IF(-MID(TEXT(A110,n0),7,3),VLOOKUP(MID(TEXT(A110,n0),9,1)*AND(MID(TEXT(A110,n0),8,1)-1),тыс,2),"")&amp;INDEX(n_4,MID(TEXT(A110,n0),10,1)+1)&amp;INDEX(n0x,MID(TEXT(A110,n0),11,1)+1,MID(TEXT(A110,n0),12,1)+1)),"z"," ")&amp;IF(TRUNC(TEXT(A110,n0)),"","Ноль ")&amp;"рубл"&amp;VLOOKUP(MOD(MAX(MOD(MID(TEXT(A110,n0),11,2)-11,100),9),10),{0,"ь ";1,"я ";4,"ей "},2)&amp;RIGHT(TEXT(A110,n0),2)&amp;" копе"&amp;VLOOKUP(MOD(MAX(MOD(RIGHT(TEXT(A110,n0),2)-11,100),9),10),{0,"йка";1,"йки";4,"ек"},2)</f>
        <v>Двенадцать рублей 43 копейки</v>
      </c>
    </row>
    <row r="111" spans="1:2" x14ac:dyDescent="0.25">
      <c r="A111">
        <v>21</v>
      </c>
      <c r="B111" t="str">
        <f>SUBSTITUTE(PROPER(INDEX(n_4,MID(TEXT(A111,n0),1,1)+1)&amp;INDEX(n0x,MID(TEXT(A111,n0),2,1)+1,MID(TEXT(A111,n0),3,1)+1)&amp;IF(-MID(TEXT(A111,n0),1,3),"миллиард"&amp;VLOOKUP(MID(TEXT(A111,n0),3,1)*AND(MID(TEXT(A111,n0),2,1)-1),мил,2),"")&amp;INDEX(n_4,MID(TEXT(A111,n0),4,1)+1)&amp;INDEX(n0x,MID(TEXT(A111,n0),5,1)+1,MID(TEXT(A111,n0),6,1)+1)&amp;IF(-MID(TEXT(A111,n0),4,3),"миллион"&amp;VLOOKUP(MID(TEXT(A111,n0),6,1)*AND(MID(TEXT(A111,n0),5,1)-1),мил,2),"")&amp;INDEX(n_4,MID(TEXT(A111,n0),7,1)+1)&amp;INDEX(n1x,MID(TEXT(A111,n0),8,1)+1,MID(TEXT(A111,n0),9,1)+1)&amp;IF(-MID(TEXT(A111,n0),7,3),VLOOKUP(MID(TEXT(A111,n0),9,1)*AND(MID(TEXT(A111,n0),8,1)-1),тыс,2),"")&amp;INDEX(n_4,MID(TEXT(A111,n0),10,1)+1)&amp;INDEX(n0x,MID(TEXT(A111,n0),11,1)+1,MID(TEXT(A111,n0),12,1)+1)),"z"," ")&amp;IF(TRUNC(TEXT(A111,n0)),"","Ноль ")&amp;"рубл"&amp;VLOOKUP(MOD(MAX(MOD(MID(TEXT(A111,n0),11,2)-11,100),9),10),{0,"ь ";1,"я ";4,"ей "},2)&amp;RIGHT(TEXT(A111,n0),2)&amp;" копе"&amp;VLOOKUP(MOD(MAX(MOD(RIGHT(TEXT(A111,n0),2)-11,100),9),10),{0,"йка";1,"йки";4,"ек"},2)</f>
        <v>Двадцать один рубль 00 копеек</v>
      </c>
    </row>
    <row r="112" spans="1:2" x14ac:dyDescent="0.25">
      <c r="A112">
        <v>100</v>
      </c>
      <c r="B112" t="str">
        <f>SUBSTITUTE(PROPER(INDEX(n_4,MID(TEXT(A112,n0),1,1)+1)&amp;INDEX(n0x,MID(TEXT(A112,n0),2,1)+1,MID(TEXT(A112,n0),3,1)+1)&amp;IF(-MID(TEXT(A112,n0),1,3),"миллиард"&amp;VLOOKUP(MID(TEXT(A112,n0),3,1)*AND(MID(TEXT(A112,n0),2,1)-1),мил,2),"")&amp;INDEX(n_4,MID(TEXT(A112,n0),4,1)+1)&amp;INDEX(n0x,MID(TEXT(A112,n0),5,1)+1,MID(TEXT(A112,n0),6,1)+1)&amp;IF(-MID(TEXT(A112,n0),4,3),"миллион"&amp;VLOOKUP(MID(TEXT(A112,n0),6,1)*AND(MID(TEXT(A112,n0),5,1)-1),мил,2),"")&amp;INDEX(n_4,MID(TEXT(A112,n0),7,1)+1)&amp;INDEX(n1x,MID(TEXT(A112,n0),8,1)+1,MID(TEXT(A112,n0),9,1)+1)&amp;IF(-MID(TEXT(A112,n0),7,3),VLOOKUP(MID(TEXT(A112,n0),9,1)*AND(MID(TEXT(A112,n0),8,1)-1),тыс,2),"")&amp;INDEX(n_4,MID(TEXT(A112,n0),10,1)+1)&amp;INDEX(n0x,MID(TEXT(A112,n0),11,1)+1,MID(TEXT(A112,n0),12,1)+1)),"z"," ")&amp;IF(TRUNC(TEXT(A112,n0)),"","Ноль ")&amp;"рубл"&amp;VLOOKUP(MOD(MAX(MOD(MID(TEXT(A112,n0),11,2)-11,100),9),10),{0,"ь ";1,"я ";4,"ей "},2)&amp;RIGHT(TEXT(A112,n0),2)&amp;" копе"&amp;VLOOKUP(MOD(MAX(MOD(RIGHT(TEXT(A112,n0),2)-11,100),9),10),{0,"йка";1,"йки";4,"ек"},2)</f>
        <v>Сто рублей 00 копеек</v>
      </c>
    </row>
    <row r="113" spans="1:2" x14ac:dyDescent="0.25">
      <c r="A113">
        <v>101.2</v>
      </c>
      <c r="B113" t="str">
        <f>SUBSTITUTE(PROPER(INDEX(n_4,MID(TEXT(A113,n0),1,1)+1)&amp;INDEX(n0x,MID(TEXT(A113,n0),2,1)+1,MID(TEXT(A113,n0),3,1)+1)&amp;IF(-MID(TEXT(A113,n0),1,3),"миллиард"&amp;VLOOKUP(MID(TEXT(A113,n0),3,1)*AND(MID(TEXT(A113,n0),2,1)-1),мил,2),"")&amp;INDEX(n_4,MID(TEXT(A113,n0),4,1)+1)&amp;INDEX(n0x,MID(TEXT(A113,n0),5,1)+1,MID(TEXT(A113,n0),6,1)+1)&amp;IF(-MID(TEXT(A113,n0),4,3),"миллион"&amp;VLOOKUP(MID(TEXT(A113,n0),6,1)*AND(MID(TEXT(A113,n0),5,1)-1),мил,2),"")&amp;INDEX(n_4,MID(TEXT(A113,n0),7,1)+1)&amp;INDEX(n1x,MID(TEXT(A113,n0),8,1)+1,MID(TEXT(A113,n0),9,1)+1)&amp;IF(-MID(TEXT(A113,n0),7,3),VLOOKUP(MID(TEXT(A113,n0),9,1)*AND(MID(TEXT(A113,n0),8,1)-1),тыс,2),"")&amp;INDEX(n_4,MID(TEXT(A113,n0),10,1)+1)&amp;INDEX(n0x,MID(TEXT(A113,n0),11,1)+1,MID(TEXT(A113,n0),12,1)+1)),"z"," ")&amp;IF(TRUNC(TEXT(A113,n0)),"","Ноль ")&amp;"рубл"&amp;VLOOKUP(MOD(MAX(MOD(MID(TEXT(A113,n0),11,2)-11,100),9),10),{0,"ь ";1,"я ";4,"ей "},2)&amp;RIGHT(TEXT(A113,n0),2)&amp;" копе"&amp;VLOOKUP(MOD(MAX(MOD(RIGHT(TEXT(A113,n0),2)-11,100),9),10),{0,"йка";1,"йки";4,"ек"},2)</f>
        <v>Сто один рубль 20 копеек</v>
      </c>
    </row>
    <row r="114" spans="1:2" x14ac:dyDescent="0.25">
      <c r="A114">
        <v>121.22</v>
      </c>
      <c r="B114" t="str">
        <f>SUBSTITUTE(PROPER(INDEX(n_4,MID(TEXT(A114,n0),1,1)+1)&amp;INDEX(n0x,MID(TEXT(A114,n0),2,1)+1,MID(TEXT(A114,n0),3,1)+1)&amp;IF(-MID(TEXT(A114,n0),1,3),"миллиард"&amp;VLOOKUP(MID(TEXT(A114,n0),3,1)*AND(MID(TEXT(A114,n0),2,1)-1),мил,2),"")&amp;INDEX(n_4,MID(TEXT(A114,n0),4,1)+1)&amp;INDEX(n0x,MID(TEXT(A114,n0),5,1)+1,MID(TEXT(A114,n0),6,1)+1)&amp;IF(-MID(TEXT(A114,n0),4,3),"миллион"&amp;VLOOKUP(MID(TEXT(A114,n0),6,1)*AND(MID(TEXT(A114,n0),5,1)-1),мил,2),"")&amp;INDEX(n_4,MID(TEXT(A114,n0),7,1)+1)&amp;INDEX(n1x,MID(TEXT(A114,n0),8,1)+1,MID(TEXT(A114,n0),9,1)+1)&amp;IF(-MID(TEXT(A114,n0),7,3),VLOOKUP(MID(TEXT(A114,n0),9,1)*AND(MID(TEXT(A114,n0),8,1)-1),тыс,2),"")&amp;INDEX(n_4,MID(TEXT(A114,n0),10,1)+1)&amp;INDEX(n0x,MID(TEXT(A114,n0),11,1)+1,MID(TEXT(A114,n0),12,1)+1)),"z"," ")&amp;IF(TRUNC(TEXT(A114,n0)),"","Ноль ")&amp;"рубл"&amp;VLOOKUP(MOD(MAX(MOD(MID(TEXT(A114,n0),11,2)-11,100),9),10),{0,"ь ";1,"я ";4,"ей "},2)&amp;RIGHT(TEXT(A114,n0),2)&amp;" копе"&amp;VLOOKUP(MOD(MAX(MOD(RIGHT(TEXT(A114,n0),2)-11,100),9),10),{0,"йка";1,"йки";4,"ек"},2)</f>
        <v>Сто двадцать один рубль 22 копейки</v>
      </c>
    </row>
    <row r="115" spans="1:2" x14ac:dyDescent="0.25">
      <c r="A115">
        <v>1000.16</v>
      </c>
      <c r="B115" t="str">
        <f>SUBSTITUTE(PROPER(INDEX(n_4,MID(TEXT(A115,n0),1,1)+1)&amp;INDEX(n0x,MID(TEXT(A115,n0),2,1)+1,MID(TEXT(A115,n0),3,1)+1)&amp;IF(-MID(TEXT(A115,n0),1,3),"миллиард"&amp;VLOOKUP(MID(TEXT(A115,n0),3,1)*AND(MID(TEXT(A115,n0),2,1)-1),мил,2),"")&amp;INDEX(n_4,MID(TEXT(A115,n0),4,1)+1)&amp;INDEX(n0x,MID(TEXT(A115,n0),5,1)+1,MID(TEXT(A115,n0),6,1)+1)&amp;IF(-MID(TEXT(A115,n0),4,3),"миллион"&amp;VLOOKUP(MID(TEXT(A115,n0),6,1)*AND(MID(TEXT(A115,n0),5,1)-1),мил,2),"")&amp;INDEX(n_4,MID(TEXT(A115,n0),7,1)+1)&amp;INDEX(n1x,MID(TEXT(A115,n0),8,1)+1,MID(TEXT(A115,n0),9,1)+1)&amp;IF(-MID(TEXT(A115,n0),7,3),VLOOKUP(MID(TEXT(A115,n0),9,1)*AND(MID(TEXT(A115,n0),8,1)-1),тыс,2),"")&amp;INDEX(n_4,MID(TEXT(A115,n0),10,1)+1)&amp;INDEX(n0x,MID(TEXT(A115,n0),11,1)+1,MID(TEXT(A115,n0),12,1)+1)),"z"," ")&amp;IF(TRUNC(TEXT(A115,n0)),"","Ноль ")&amp;"рубл"&amp;VLOOKUP(MOD(MAX(MOD(MID(TEXT(A115,n0),11,2)-11,100),9),10),{0,"ь ";1,"я ";4,"ей "},2)&amp;RIGHT(TEXT(A115,n0),2)&amp;" копе"&amp;VLOOKUP(MOD(MAX(MOD(RIGHT(TEXT(A115,n0),2)-11,100),9),10),{0,"йка";1,"йки";4,"ек"},2)</f>
        <v>Одна тысяча рублей 16 копеек</v>
      </c>
    </row>
    <row r="116" spans="1:2" x14ac:dyDescent="0.25">
      <c r="A116">
        <v>1002.51</v>
      </c>
      <c r="B116" t="str">
        <f>SUBSTITUTE(PROPER(INDEX(n_4,MID(TEXT(A116,n0),1,1)+1)&amp;INDEX(n0x,MID(TEXT(A116,n0),2,1)+1,MID(TEXT(A116,n0),3,1)+1)&amp;IF(-MID(TEXT(A116,n0),1,3),"миллиард"&amp;VLOOKUP(MID(TEXT(A116,n0),3,1)*AND(MID(TEXT(A116,n0),2,1)-1),мил,2),"")&amp;INDEX(n_4,MID(TEXT(A116,n0),4,1)+1)&amp;INDEX(n0x,MID(TEXT(A116,n0),5,1)+1,MID(TEXT(A116,n0),6,1)+1)&amp;IF(-MID(TEXT(A116,n0),4,3),"миллион"&amp;VLOOKUP(MID(TEXT(A116,n0),6,1)*AND(MID(TEXT(A116,n0),5,1)-1),мил,2),"")&amp;INDEX(n_4,MID(TEXT(A116,n0),7,1)+1)&amp;INDEX(n1x,MID(TEXT(A116,n0),8,1)+1,MID(TEXT(A116,n0),9,1)+1)&amp;IF(-MID(TEXT(A116,n0),7,3),VLOOKUP(MID(TEXT(A116,n0),9,1)*AND(MID(TEXT(A116,n0),8,1)-1),тыс,2),"")&amp;INDEX(n_4,MID(TEXT(A116,n0),10,1)+1)&amp;INDEX(n0x,MID(TEXT(A116,n0),11,1)+1,MID(TEXT(A116,n0),12,1)+1)),"z"," ")&amp;IF(TRUNC(TEXT(A116,n0)),"","Ноль ")&amp;"рубл"&amp;VLOOKUP(MOD(MAX(MOD(MID(TEXT(A116,n0),11,2)-11,100),9),10),{0,"ь ";1,"я ";4,"ей "},2)&amp;RIGHT(TEXT(A116,n0),2)&amp;" копе"&amp;VLOOKUP(MOD(MAX(MOD(RIGHT(TEXT(A116,n0),2)-11,100),9),10),{0,"йка";1,"йки";4,"ек"},2)</f>
        <v>Одна тысяча два рубля 51 копейка</v>
      </c>
    </row>
    <row r="117" spans="1:2" x14ac:dyDescent="0.25">
      <c r="A117">
        <v>120101.1</v>
      </c>
      <c r="B117" t="str">
        <f>SUBSTITUTE(PROPER(INDEX(n_4,MID(TEXT(A117,n0),1,1)+1)&amp;INDEX(n0x,MID(TEXT(A117,n0),2,1)+1,MID(TEXT(A117,n0),3,1)+1)&amp;IF(-MID(TEXT(A117,n0),1,3),"миллиард"&amp;VLOOKUP(MID(TEXT(A117,n0),3,1)*AND(MID(TEXT(A117,n0),2,1)-1),мил,2),"")&amp;INDEX(n_4,MID(TEXT(A117,n0),4,1)+1)&amp;INDEX(n0x,MID(TEXT(A117,n0),5,1)+1,MID(TEXT(A117,n0),6,1)+1)&amp;IF(-MID(TEXT(A117,n0),4,3),"миллион"&amp;VLOOKUP(MID(TEXT(A117,n0),6,1)*AND(MID(TEXT(A117,n0),5,1)-1),мил,2),"")&amp;INDEX(n_4,MID(TEXT(A117,n0),7,1)+1)&amp;INDEX(n1x,MID(TEXT(A117,n0),8,1)+1,MID(TEXT(A117,n0),9,1)+1)&amp;IF(-MID(TEXT(A117,n0),7,3),VLOOKUP(MID(TEXT(A117,n0),9,1)*AND(MID(TEXT(A117,n0),8,1)-1),тыс,2),"")&amp;INDEX(n_4,MID(TEXT(A117,n0),10,1)+1)&amp;INDEX(n0x,MID(TEXT(A117,n0),11,1)+1,MID(TEXT(A117,n0),12,1)+1)),"z"," ")&amp;IF(TRUNC(TEXT(A117,n0)),"","Ноль ")&amp;"рубл"&amp;VLOOKUP(MOD(MAX(MOD(MID(TEXT(A117,n0),11,2)-11,100),9),10),{0,"ь ";1,"я ";4,"ей "},2)&amp;RIGHT(TEXT(A117,n0),2)&amp;" копе"&amp;VLOOKUP(MOD(MAX(MOD(RIGHT(TEXT(A117,n0),2)-11,100),9),10),{0,"йка";1,"йки";4,"ек"},2)</f>
        <v>Сто двадцать тысяч сто один рубль 10 копеек</v>
      </c>
    </row>
    <row r="118" spans="1:2" x14ac:dyDescent="0.25">
      <c r="A118">
        <v>2000000</v>
      </c>
      <c r="B118" t="str">
        <f>SUBSTITUTE(PROPER(INDEX(n_4,MID(TEXT(A118,n0),1,1)+1)&amp;INDEX(n0x,MID(TEXT(A118,n0),2,1)+1,MID(TEXT(A118,n0),3,1)+1)&amp;IF(-MID(TEXT(A118,n0),1,3),"миллиард"&amp;VLOOKUP(MID(TEXT(A118,n0),3,1)*AND(MID(TEXT(A118,n0),2,1)-1),мил,2),"")&amp;INDEX(n_4,MID(TEXT(A118,n0),4,1)+1)&amp;INDEX(n0x,MID(TEXT(A118,n0),5,1)+1,MID(TEXT(A118,n0),6,1)+1)&amp;IF(-MID(TEXT(A118,n0),4,3),"миллион"&amp;VLOOKUP(MID(TEXT(A118,n0),6,1)*AND(MID(TEXT(A118,n0),5,1)-1),мил,2),"")&amp;INDEX(n_4,MID(TEXT(A118,n0),7,1)+1)&amp;INDEX(n1x,MID(TEXT(A118,n0),8,1)+1,MID(TEXT(A118,n0),9,1)+1)&amp;IF(-MID(TEXT(A118,n0),7,3),VLOOKUP(MID(TEXT(A118,n0),9,1)*AND(MID(TEXT(A118,n0),8,1)-1),тыс,2),"")&amp;INDEX(n_4,MID(TEXT(A118,n0),10,1)+1)&amp;INDEX(n0x,MID(TEXT(A118,n0),11,1)+1,MID(TEXT(A118,n0),12,1)+1)),"z"," ")&amp;IF(TRUNC(TEXT(A118,n0)),"","Ноль ")&amp;"рубл"&amp;VLOOKUP(MOD(MAX(MOD(MID(TEXT(A118,n0),11,2)-11,100),9),10),{0,"ь ";1,"я ";4,"ей "},2)&amp;RIGHT(TEXT(A118,n0),2)&amp;" копе"&amp;VLOOKUP(MOD(MAX(MOD(RIGHT(TEXT(A118,n0),2)-11,100),9),10),{0,"йка";1,"йки";4,"ек"},2)</f>
        <v>Два миллиона рублей 00 копеек</v>
      </c>
    </row>
    <row r="119" spans="1:2" x14ac:dyDescent="0.25">
      <c r="A119">
        <v>11102345.23</v>
      </c>
      <c r="B119" t="str">
        <f>SUBSTITUTE(PROPER(INDEX(n_4,MID(TEXT(A119,n0),1,1)+1)&amp;INDEX(n0x,MID(TEXT(A119,n0),2,1)+1,MID(TEXT(A119,n0),3,1)+1)&amp;IF(-MID(TEXT(A119,n0),1,3),"миллиард"&amp;VLOOKUP(MID(TEXT(A119,n0),3,1)*AND(MID(TEXT(A119,n0),2,1)-1),мил,2),"")&amp;INDEX(n_4,MID(TEXT(A119,n0),4,1)+1)&amp;INDEX(n0x,MID(TEXT(A119,n0),5,1)+1,MID(TEXT(A119,n0),6,1)+1)&amp;IF(-MID(TEXT(A119,n0),4,3),"миллион"&amp;VLOOKUP(MID(TEXT(A119,n0),6,1)*AND(MID(TEXT(A119,n0),5,1)-1),мил,2),"")&amp;INDEX(n_4,MID(TEXT(A119,n0),7,1)+1)&amp;INDEX(n1x,MID(TEXT(A119,n0),8,1)+1,MID(TEXT(A119,n0),9,1)+1)&amp;IF(-MID(TEXT(A119,n0),7,3),VLOOKUP(MID(TEXT(A119,n0),9,1)*AND(MID(TEXT(A119,n0),8,1)-1),тыс,2),"")&amp;INDEX(n_4,MID(TEXT(A119,n0),10,1)+1)&amp;INDEX(n0x,MID(TEXT(A119,n0),11,1)+1,MID(TEXT(A119,n0),12,1)+1)),"z"," ")&amp;IF(TRUNC(TEXT(A119,n0)),"","Ноль ")&amp;"рубл"&amp;VLOOKUP(MOD(MAX(MOD(MID(TEXT(A119,n0),11,2)-11,100),9),10),{0,"ь ";1,"я ";4,"ей "},2)&amp;RIGHT(TEXT(A119,n0),2)&amp;" копе"&amp;VLOOKUP(MOD(MAX(MOD(RIGHT(TEXT(A119,n0),2)-11,100),9),10),{0,"йка";1,"йки";4,"ек"},2)</f>
        <v>Одиннадцать миллионов сто две тысячи триста сорок пять рублей 23 копейки</v>
      </c>
    </row>
    <row r="120" spans="1:2" x14ac:dyDescent="0.25">
      <c r="A120">
        <v>123456789.31999999</v>
      </c>
      <c r="B120" t="str">
        <f>SUBSTITUTE(PROPER(INDEX(n_4,MID(TEXT(A120,n0),1,1)+1)&amp;INDEX(n0x,MID(TEXT(A120,n0),2,1)+1,MID(TEXT(A120,n0),3,1)+1)&amp;IF(-MID(TEXT(A120,n0),1,3),"миллиард"&amp;VLOOKUP(MID(TEXT(A120,n0),3,1)*AND(MID(TEXT(A120,n0),2,1)-1),мил,2),"")&amp;INDEX(n_4,MID(TEXT(A120,n0),4,1)+1)&amp;INDEX(n0x,MID(TEXT(A120,n0),5,1)+1,MID(TEXT(A120,n0),6,1)+1)&amp;IF(-MID(TEXT(A120,n0),4,3),"миллион"&amp;VLOOKUP(MID(TEXT(A120,n0),6,1)*AND(MID(TEXT(A120,n0),5,1)-1),мил,2),"")&amp;INDEX(n_4,MID(TEXT(A120,n0),7,1)+1)&amp;INDEX(n1x,MID(TEXT(A120,n0),8,1)+1,MID(TEXT(A120,n0),9,1)+1)&amp;IF(-MID(TEXT(A120,n0),7,3),VLOOKUP(MID(TEXT(A120,n0),9,1)*AND(MID(TEXT(A120,n0),8,1)-1),тыс,2),"")&amp;INDEX(n_4,MID(TEXT(A120,n0),10,1)+1)&amp;INDEX(n0x,MID(TEXT(A120,n0),11,1)+1,MID(TEXT(A120,n0),12,1)+1)),"z"," ")&amp;IF(TRUNC(TEXT(A120,n0)),"","Ноль ")&amp;"рубл"&amp;VLOOKUP(MOD(MAX(MOD(MID(TEXT(A120,n0),11,2)-11,100),9),10),{0,"ь ";1,"я ";4,"ей "},2)&amp;RIGHT(TEXT(A120,n0),2)&amp;" копе"&amp;VLOOKUP(MOD(MAX(MOD(RIGHT(TEXT(A120,n0),2)-11,100),9),10),{0,"йка";1,"йки";4,"ек"},2)</f>
        <v>Сто двадцать три миллиона четыреста пятьдесят шесть тысяч семьсот восемьдесят девять рублей 32 копейки</v>
      </c>
    </row>
    <row r="122" spans="1:2" x14ac:dyDescent="0.25">
      <c r="A122" t="s">
        <v>26</v>
      </c>
    </row>
    <row r="123" spans="1:2" x14ac:dyDescent="0.25">
      <c r="A123">
        <f ca="1">ROUND((RAND()*1000000),2)</f>
        <v>565070.55000000005</v>
      </c>
      <c r="B123" t="str">
        <f ca="1">SUBSTITUTE(PROPER(INDEX(n_4,MID(TEXT(A123,n0),1,1)+1)&amp;INDEX(n0x,MID(TEXT(A123,n0),2,1)+1,MID(TEXT(A123,n0),3,1)+1)&amp;IF(-MID(TEXT(A123,n0),1,3),"миллиард"&amp;VLOOKUP(MID(TEXT(A123,n0),3,1)*AND(MID(TEXT(A123,n0),2,1)-1),мил,2),"")&amp;INDEX(n_4,MID(TEXT(A123,n0),4,1)+1)&amp;INDEX(n0x,MID(TEXT(A123,n0),5,1)+1,MID(TEXT(A123,n0),6,1)+1)&amp;IF(-MID(TEXT(A123,n0),4,3),"миллион"&amp;VLOOKUP(MID(TEXT(A123,n0),6,1)*AND(MID(TEXT(A123,n0),5,1)-1),мил,2),"")&amp;INDEX(n_4,MID(TEXT(A123,n0),7,1)+1)&amp;INDEX(n1x,MID(TEXT(A123,n0),8,1)+1,MID(TEXT(A123,n0),9,1)+1)&amp;IF(-MID(TEXT(A123,n0),7,3),VLOOKUP(MID(TEXT(A123,n0),9,1)*AND(MID(TEXT(A123,n0),8,1)-1),тыс,2),"")&amp;INDEX(n_4,MID(TEXT(A123,n0),10,1)+1)&amp;INDEX(n0x,MID(TEXT(A123,n0),11,1)+1,MID(TEXT(A123,n0),12,1)+1)),"z"," ")&amp;IF(TRUNC(TEXT(A123,n0)),"","Ноль ")&amp;"рубл"&amp;VLOOKUP(MOD(MAX(MOD(MID(TEXT(A123,n0),11,2)-11,100),9),10),{0,"ь ";1,"я ";4,"ей "},2)&amp;RIGHT(TEXT(A123,n0),2)&amp;" копе"&amp;VLOOKUP(MOD(MAX(MOD(RIGHT(TEXT(A123,n0),2)-11,100),9),10),{0,"йка";1,"йки";4,"ек"},2)</f>
        <v>Пятьсот шестьдесят пять тысяч семьдесят рублей 55 копеек</v>
      </c>
    </row>
    <row r="124" spans="1:2" x14ac:dyDescent="0.25">
      <c r="A124">
        <f ca="1">ROUND((RAND()*10000000),2)</f>
        <v>387441.69</v>
      </c>
      <c r="B124" t="str">
        <f ca="1">SUBSTITUTE(PROPER(INDEX(n_4,MID(TEXT(A124,n0),1,1)+1)&amp;INDEX(n0x,MID(TEXT(A124,n0),2,1)+1,MID(TEXT(A124,n0),3,1)+1)&amp;IF(-MID(TEXT(A124,n0),1,3),"миллиард"&amp;VLOOKUP(MID(TEXT(A124,n0),3,1)*AND(MID(TEXT(A124,n0),2,1)-1),мил,2),"")&amp;INDEX(n_4,MID(TEXT(A124,n0),4,1)+1)&amp;INDEX(n0x,MID(TEXT(A124,n0),5,1)+1,MID(TEXT(A124,n0),6,1)+1)&amp;IF(-MID(TEXT(A124,n0),4,3),"миллион"&amp;VLOOKUP(MID(TEXT(A124,n0),6,1)*AND(MID(TEXT(A124,n0),5,1)-1),мил,2),"")&amp;INDEX(n_4,MID(TEXT(A124,n0),7,1)+1)&amp;INDEX(n1x,MID(TEXT(A124,n0),8,1)+1,MID(TEXT(A124,n0),9,1)+1)&amp;IF(-MID(TEXT(A124,n0),7,3),VLOOKUP(MID(TEXT(A124,n0),9,1)*AND(MID(TEXT(A124,n0),8,1)-1),тыс,2),"")&amp;INDEX(n_4,MID(TEXT(A124,n0),10,1)+1)&amp;INDEX(n0x,MID(TEXT(A124,n0),11,1)+1,MID(TEXT(A124,n0),12,1)+1)),"z"," ")&amp;IF(TRUNC(TEXT(A124,n0)),"","Ноль ")&amp;"рубл"&amp;VLOOKUP(MOD(MAX(MOD(MID(TEXT(A124,n0),11,2)-11,100),9),10),{0,"ь ";1,"я ";4,"ей "},2)&amp;RIGHT(TEXT(A124,n0),2)&amp;" копе"&amp;VLOOKUP(MOD(MAX(MOD(RIGHT(TEXT(A124,n0),2)-11,100),9),10),{0,"йка";1,"йки";4,"ек"},2)</f>
        <v>Триста восемьдесят семь тысяч четыреста сорок один рубль 69 копеек</v>
      </c>
    </row>
    <row r="125" spans="1:2" x14ac:dyDescent="0.25">
      <c r="A125">
        <f ca="1">ROUND((RAND()*100000000),2)</f>
        <v>21165335.460000001</v>
      </c>
      <c r="B125" t="str">
        <f ca="1">SUBSTITUTE(PROPER(INDEX(n_4,MID(TEXT(A125,n0),1,1)+1)&amp;INDEX(n0x,MID(TEXT(A125,n0),2,1)+1,MID(TEXT(A125,n0),3,1)+1)&amp;IF(-MID(TEXT(A125,n0),1,3),"миллиард"&amp;VLOOKUP(MID(TEXT(A125,n0),3,1)*AND(MID(TEXT(A125,n0),2,1)-1),мил,2),"")&amp;INDEX(n_4,MID(TEXT(A125,n0),4,1)+1)&amp;INDEX(n0x,MID(TEXT(A125,n0),5,1)+1,MID(TEXT(A125,n0),6,1)+1)&amp;IF(-MID(TEXT(A125,n0),4,3),"миллион"&amp;VLOOKUP(MID(TEXT(A125,n0),6,1)*AND(MID(TEXT(A125,n0),5,1)-1),мил,2),"")&amp;INDEX(n_4,MID(TEXT(A125,n0),7,1)+1)&amp;INDEX(n1x,MID(TEXT(A125,n0),8,1)+1,MID(TEXT(A125,n0),9,1)+1)&amp;IF(-MID(TEXT(A125,n0),7,3),VLOOKUP(MID(TEXT(A125,n0),9,1)*AND(MID(TEXT(A125,n0),8,1)-1),тыс,2),"")&amp;INDEX(n_4,MID(TEXT(A125,n0),10,1)+1)&amp;INDEX(n0x,MID(TEXT(A125,n0),11,1)+1,MID(TEXT(A125,n0),12,1)+1)),"z"," ")&amp;IF(TRUNC(TEXT(A125,n0)),"","Ноль ")&amp;"рубл"&amp;VLOOKUP(MOD(MAX(MOD(MID(TEXT(A125,n0),11,2)-11,100),9),10),{0,"ь ";1,"я ";4,"ей "},2)&amp;RIGHT(TEXT(A125,n0),2)&amp;" копе"&amp;VLOOKUP(MOD(MAX(MOD(RIGHT(TEXT(A125,n0),2)-11,100),9),10),{0,"йка";1,"йки";4,"ек"},2)</f>
        <v>Двадцать один миллион сто шестьдесят пять тысяч триста тридцать пять рублей 46 копеек</v>
      </c>
    </row>
    <row r="126" spans="1:2" x14ac:dyDescent="0.25">
      <c r="A126">
        <f ca="1">ROUND((RAND()*1000000000),2)</f>
        <v>61135457.539999999</v>
      </c>
      <c r="B126" t="str">
        <f ca="1">SUBSTITUTE(PROPER(INDEX(n_4,MID(TEXT(A126,n0),1,1)+1)&amp;INDEX(n0x,MID(TEXT(A126,n0),2,1)+1,MID(TEXT(A126,n0),3,1)+1)&amp;IF(-MID(TEXT(A126,n0),1,3),"миллиард"&amp;VLOOKUP(MID(TEXT(A126,n0),3,1)*AND(MID(TEXT(A126,n0),2,1)-1),мил,2),"")&amp;INDEX(n_4,MID(TEXT(A126,n0),4,1)+1)&amp;INDEX(n0x,MID(TEXT(A126,n0),5,1)+1,MID(TEXT(A126,n0),6,1)+1)&amp;IF(-MID(TEXT(A126,n0),4,3),"миллион"&amp;VLOOKUP(MID(TEXT(A126,n0),6,1)*AND(MID(TEXT(A126,n0),5,1)-1),мил,2),"")&amp;INDEX(n_4,MID(TEXT(A126,n0),7,1)+1)&amp;INDEX(n1x,MID(TEXT(A126,n0),8,1)+1,MID(TEXT(A126,n0),9,1)+1)&amp;IF(-MID(TEXT(A126,n0),7,3),VLOOKUP(MID(TEXT(A126,n0),9,1)*AND(MID(TEXT(A126,n0),8,1)-1),тыс,2),"")&amp;INDEX(n_4,MID(TEXT(A126,n0),10,1)+1)&amp;INDEX(n0x,MID(TEXT(A126,n0),11,1)+1,MID(TEXT(A126,n0),12,1)+1)),"z"," ")&amp;IF(TRUNC(TEXT(A126,n0)),"","Ноль ")&amp;"рубл"&amp;VLOOKUP(MOD(MAX(MOD(MID(TEXT(A126,n0),11,2)-11,100),9),10),{0,"ь ";1,"я ";4,"ей "},2)&amp;RIGHT(TEXT(A126,n0),2)&amp;" копе"&amp;VLOOKUP(MOD(MAX(MOD(RIGHT(TEXT(A126,n0),2)-11,100),9),10),{0,"йка";1,"йки";4,"ек"},2)</f>
        <v>Шестьдесят один миллион сто тридцать пять тысяч четыреста пятьдесят семь рублей 54 копейки</v>
      </c>
    </row>
    <row r="127" spans="1:2" x14ac:dyDescent="0.25">
      <c r="A127">
        <f ca="1">ROUND((RAND()*1000000000000),2)</f>
        <v>109268811734.28999</v>
      </c>
      <c r="B127" t="str">
        <f ca="1">SUBSTITUTE(PROPER(INDEX(n_4,MID(TEXT(A127,n0),1,1)+1)&amp;INDEX(n0x,MID(TEXT(A127,n0),2,1)+1,MID(TEXT(A127,n0),3,1)+1)&amp;IF(-MID(TEXT(A127,n0),1,3),"миллиард"&amp;VLOOKUP(MID(TEXT(A127,n0),3,1)*AND(MID(TEXT(A127,n0),2,1)-1),мил,2),"")&amp;INDEX(n_4,MID(TEXT(A127,n0),4,1)+1)&amp;INDEX(n0x,MID(TEXT(A127,n0),5,1)+1,MID(TEXT(A127,n0),6,1)+1)&amp;IF(-MID(TEXT(A127,n0),4,3),"миллион"&amp;VLOOKUP(MID(TEXT(A127,n0),6,1)*AND(MID(TEXT(A127,n0),5,1)-1),мил,2),"")&amp;INDEX(n_4,MID(TEXT(A127,n0),7,1)+1)&amp;INDEX(n1x,MID(TEXT(A127,n0),8,1)+1,MID(TEXT(A127,n0),9,1)+1)&amp;IF(-MID(TEXT(A127,n0),7,3),VLOOKUP(MID(TEXT(A127,n0),9,1)*AND(MID(TEXT(A127,n0),8,1)-1),тыс,2),"")&amp;INDEX(n_4,MID(TEXT(A127,n0),10,1)+1)&amp;INDEX(n0x,MID(TEXT(A127,n0),11,1)+1,MID(TEXT(A127,n0),12,1)+1)),"z"," ")&amp;IF(TRUNC(TEXT(A127,n0)),"","Ноль ")&amp;"рубл"&amp;VLOOKUP(MOD(MAX(MOD(MID(TEXT(A127,n0),11,2)-11,100),9),10),{0,"ь ";1,"я ";4,"ей "},2)&amp;RIGHT(TEXT(A127,n0),2)&amp;" копе"&amp;VLOOKUP(MOD(MAX(MOD(RIGHT(TEXT(A127,n0),2)-11,100),9),10),{0,"йка";1,"йки";4,"ек"},2)</f>
        <v>Сто девять миллиардов двести шестьдесят восемь миллионов восемьсот одиннадцать тысяч семьсот тридцать четыре рубля 29 копеек</v>
      </c>
    </row>
    <row r="129" spans="1:2" x14ac:dyDescent="0.25">
      <c r="A129" t="s">
        <v>27</v>
      </c>
      <c r="B129" t="s">
        <v>28</v>
      </c>
    </row>
    <row r="130" spans="1:2" x14ac:dyDescent="0.25">
      <c r="A130" t="s">
        <v>29</v>
      </c>
      <c r="B130">
        <f>LEN(B129)</f>
        <v>986</v>
      </c>
    </row>
    <row r="131" spans="1:2" x14ac:dyDescent="0.25">
      <c r="A131" t="s">
        <v>30</v>
      </c>
      <c r="B131" t="s">
        <v>31</v>
      </c>
    </row>
    <row r="132" spans="1:2" x14ac:dyDescent="0.25">
      <c r="A132" t="s">
        <v>29</v>
      </c>
      <c r="B132">
        <f>LEN(B131)</f>
        <v>933</v>
      </c>
    </row>
    <row r="134" spans="1:2" x14ac:dyDescent="0.25">
      <c r="A134" t="s">
        <v>32</v>
      </c>
      <c r="B134" t="s">
        <v>33</v>
      </c>
    </row>
    <row r="135" spans="1:2" x14ac:dyDescent="0.25">
      <c r="B135" t="s">
        <v>35</v>
      </c>
    </row>
    <row r="136" spans="1:2" x14ac:dyDescent="0.25">
      <c r="B136" t="s">
        <v>37</v>
      </c>
    </row>
    <row r="137" spans="1:2" x14ac:dyDescent="0.25">
      <c r="B137" t="s">
        <v>39</v>
      </c>
    </row>
    <row r="138" spans="1:2" x14ac:dyDescent="0.25">
      <c r="B138" t="s">
        <v>41</v>
      </c>
    </row>
    <row r="139" spans="1:2" x14ac:dyDescent="0.25">
      <c r="B139" t="s">
        <v>43</v>
      </c>
    </row>
    <row r="140" spans="1:2" x14ac:dyDescent="0.25">
      <c r="B140" t="s">
        <v>45</v>
      </c>
    </row>
    <row r="141" spans="1:2" x14ac:dyDescent="0.25">
      <c r="B141" t="s">
        <v>47</v>
      </c>
    </row>
    <row r="142" spans="1:2" x14ac:dyDescent="0.25">
      <c r="B142" t="s">
        <v>49</v>
      </c>
    </row>
    <row r="143" spans="1:2" x14ac:dyDescent="0.25">
      <c r="B1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User1</cp:lastModifiedBy>
  <cp:lastPrinted>2026-03-27T07:50:35Z</cp:lastPrinted>
  <dcterms:created xsi:type="dcterms:W3CDTF">2014-01-15T18:15:09Z</dcterms:created>
  <dcterms:modified xsi:type="dcterms:W3CDTF">2026-08-03T05:06:21Z</dcterms:modified>
</cp:coreProperties>
</file>