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канцелярия юрфак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2" i="1"/>
  <c r="H22" i="1"/>
  <c r="J22" i="1"/>
  <c r="L22" i="1"/>
  <c r="N22" i="1"/>
  <c r="Q22" i="1"/>
  <c r="R22" i="1" s="1"/>
  <c r="F23" i="1"/>
  <c r="H23" i="1"/>
  <c r="J23" i="1"/>
  <c r="L23" i="1"/>
  <c r="N23" i="1"/>
  <c r="Q23" i="1"/>
  <c r="R23" i="1" s="1"/>
  <c r="F24" i="1"/>
  <c r="H24" i="1"/>
  <c r="J24" i="1"/>
  <c r="L24" i="1"/>
  <c r="N24" i="1"/>
  <c r="Q24" i="1"/>
  <c r="R24" i="1" s="1"/>
  <c r="F25" i="1"/>
  <c r="H25" i="1"/>
  <c r="J25" i="1"/>
  <c r="L25" i="1"/>
  <c r="N25" i="1"/>
  <c r="Q25" i="1"/>
  <c r="R25" i="1" s="1"/>
  <c r="F26" i="1"/>
  <c r="H26" i="1"/>
  <c r="J26" i="1"/>
  <c r="L26" i="1"/>
  <c r="N26" i="1"/>
  <c r="Q26" i="1"/>
  <c r="R26" i="1" s="1"/>
  <c r="F27" i="1"/>
  <c r="H27" i="1"/>
  <c r="J27" i="1"/>
  <c r="L27" i="1"/>
  <c r="N27" i="1"/>
  <c r="Q27" i="1"/>
  <c r="R27" i="1" s="1"/>
  <c r="F28" i="1"/>
  <c r="H28" i="1"/>
  <c r="J28" i="1"/>
  <c r="L28" i="1"/>
  <c r="N28" i="1"/>
  <c r="Q28" i="1"/>
  <c r="R28" i="1" s="1"/>
  <c r="F29" i="1"/>
  <c r="H29" i="1"/>
  <c r="J29" i="1"/>
  <c r="L29" i="1"/>
  <c r="N29" i="1"/>
  <c r="Q29" i="1"/>
  <c r="R29" i="1" s="1"/>
  <c r="F30" i="1"/>
  <c r="H30" i="1"/>
  <c r="J30" i="1"/>
  <c r="L30" i="1"/>
  <c r="N30" i="1"/>
  <c r="Q30" i="1"/>
  <c r="R30" i="1" s="1"/>
  <c r="F31" i="1"/>
  <c r="H31" i="1"/>
  <c r="J31" i="1"/>
  <c r="L31" i="1"/>
  <c r="N31" i="1"/>
  <c r="Q31" i="1"/>
  <c r="R31" i="1" s="1"/>
  <c r="F32" i="1"/>
  <c r="H32" i="1"/>
  <c r="J32" i="1"/>
  <c r="L32" i="1"/>
  <c r="N32" i="1"/>
  <c r="Q32" i="1"/>
  <c r="R32" i="1" s="1"/>
  <c r="F33" i="1"/>
  <c r="H33" i="1"/>
  <c r="J33" i="1"/>
  <c r="L33" i="1"/>
  <c r="N33" i="1"/>
  <c r="Q33" i="1"/>
  <c r="R33" i="1" s="1"/>
  <c r="F34" i="1"/>
  <c r="H34" i="1"/>
  <c r="J34" i="1"/>
  <c r="L34" i="1"/>
  <c r="N34" i="1"/>
  <c r="Q34" i="1"/>
  <c r="R34" i="1" s="1"/>
  <c r="F36" i="1"/>
  <c r="H36" i="1"/>
  <c r="J36" i="1"/>
  <c r="L36" i="1"/>
  <c r="N36" i="1"/>
  <c r="Q36" i="1"/>
  <c r="R36" i="1" s="1"/>
  <c r="F37" i="1"/>
  <c r="H37" i="1"/>
  <c r="J37" i="1"/>
  <c r="L37" i="1"/>
  <c r="N37" i="1"/>
  <c r="Q37" i="1"/>
  <c r="R37" i="1" s="1"/>
  <c r="F38" i="1"/>
  <c r="H38" i="1"/>
  <c r="J38" i="1"/>
  <c r="L38" i="1"/>
  <c r="N38" i="1"/>
  <c r="Q38" i="1"/>
  <c r="R38" i="1" s="1"/>
  <c r="F39" i="1"/>
  <c r="H39" i="1"/>
  <c r="J39" i="1"/>
  <c r="L39" i="1"/>
  <c r="N39" i="1"/>
  <c r="Q39" i="1"/>
  <c r="R39" i="1" s="1"/>
  <c r="F40" i="1"/>
  <c r="H40" i="1"/>
  <c r="J40" i="1"/>
  <c r="L40" i="1"/>
  <c r="N40" i="1"/>
  <c r="Q40" i="1"/>
  <c r="R40" i="1" s="1"/>
  <c r="F41" i="1"/>
  <c r="H41" i="1"/>
  <c r="J41" i="1"/>
  <c r="L41" i="1"/>
  <c r="N41" i="1"/>
  <c r="Q41" i="1"/>
  <c r="R41" i="1" s="1"/>
  <c r="F42" i="1"/>
  <c r="H42" i="1"/>
  <c r="J42" i="1"/>
  <c r="L42" i="1"/>
  <c r="N42" i="1"/>
  <c r="Q42" i="1"/>
  <c r="R42" i="1" s="1"/>
  <c r="F43" i="1"/>
  <c r="H43" i="1"/>
  <c r="J43" i="1"/>
  <c r="L43" i="1"/>
  <c r="N43" i="1"/>
  <c r="Q43" i="1"/>
  <c r="R43" i="1" s="1"/>
  <c r="F21" i="1"/>
  <c r="H21" i="1"/>
  <c r="J21" i="1"/>
  <c r="L21" i="1"/>
  <c r="N21" i="1"/>
  <c r="Q21" i="1"/>
  <c r="R21" i="1" s="1"/>
  <c r="F35" i="1"/>
  <c r="H35" i="1"/>
  <c r="J35" i="1"/>
  <c r="L35" i="1"/>
  <c r="N35" i="1"/>
  <c r="Q35" i="1"/>
  <c r="R35" i="1" s="1"/>
  <c r="F20" i="1"/>
  <c r="H20" i="1"/>
  <c r="J20" i="1"/>
  <c r="L20" i="1"/>
  <c r="N20" i="1"/>
  <c r="Q20" i="1"/>
  <c r="R20" i="1" s="1"/>
  <c r="J19" i="1"/>
  <c r="H19" i="1"/>
  <c r="F19" i="1"/>
  <c r="L19" i="1"/>
  <c r="N19" i="1"/>
  <c r="Q19" i="1"/>
  <c r="R19" i="1" s="1"/>
  <c r="H44" i="1" l="1"/>
  <c r="J44" i="1"/>
  <c r="L44" i="1"/>
  <c r="N44" i="1"/>
  <c r="Q44" i="1"/>
  <c r="R44" i="1" s="1"/>
  <c r="Q45" i="1" l="1"/>
  <c r="M45" i="1" l="1"/>
  <c r="E45" i="1" l="1"/>
  <c r="I45" i="1"/>
  <c r="G45" i="1"/>
  <c r="K45" i="1" l="1"/>
  <c r="H50" i="1" s="1"/>
  <c r="H49" i="1" l="1"/>
</calcChain>
</file>

<file path=xl/sharedStrings.xml><?xml version="1.0" encoding="utf-8"?>
<sst xmlns="http://schemas.openxmlformats.org/spreadsheetml/2006/main" count="96" uniqueCount="73">
  <si>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</si>
  <si>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</si>
  <si>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</si>
  <si>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</si>
  <si>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</si>
  <si>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</si>
  <si>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</si>
  <si>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</si>
  <si>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</si>
  <si>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</si>
  <si>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</si>
  <si>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</si>
  <si>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</si>
  <si>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</si>
  <si>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</si>
  <si>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</si>
  <si>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</si>
  <si>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</si>
  <si>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</si>
  <si>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</si>
  <si>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</si>
  <si>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</si>
  <si>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</si>
  <si>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</si>
  <si>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</si>
  <si>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</si>
  <si>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</si>
  <si>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</si>
  <si>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</si>
  <si>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</si>
  <si>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</si>
  <si>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</si>
  <si>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</si>
  <si>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</si>
  <si>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</si>
  <si>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</si>
  <si>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</si>
  <si>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</si>
  <si>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шт</t>
  </si>
  <si>
    <t>до 31.12.2026</t>
  </si>
  <si>
    <t>г. Ярославль, ул. Собинова, 36а</t>
  </si>
  <si>
    <t>Поставка канцелярских и хозяйственных товаров</t>
  </si>
  <si>
    <t>упак</t>
  </si>
  <si>
    <t>рул</t>
  </si>
  <si>
    <t>Ручка шариковая SPONSOR Standart S-001 1,0мм корпус прозрачный, синий</t>
  </si>
  <si>
    <t>Ручка шариковая SPONSOR Standart S-001 1,0мм корпус прозрачный, черный</t>
  </si>
  <si>
    <t>Ручка шариковая SPONSOR Standart S-001 1,0мм корпус прозрачный, красный</t>
  </si>
  <si>
    <t>Карандаш ч/г SPONSOR Standart HB с ластиком, пластиковый, шестигранный, корпус желтый</t>
  </si>
  <si>
    <t>Текстовыделитель OFFICE SPACE 1-5мм, желтый</t>
  </si>
  <si>
    <t>Ластик KOH-I-NOOR Sanpearl 6541/60</t>
  </si>
  <si>
    <t>Клей-карандаш SPONSOR Standart 21г PVP</t>
  </si>
  <si>
    <t>Жидкость корректирующая ERICH KRAUSE Легкий штрих 20мл, с кисточкой</t>
  </si>
  <si>
    <t>Корректор-ручка deVENTE 12мл</t>
  </si>
  <si>
    <t>Клей универсальный МОМЕНТ-1 30мл</t>
  </si>
  <si>
    <t>Лента клейкая ROLLIS 100ммх80м 38мкр, прозрачный</t>
  </si>
  <si>
    <t>Лента клейкая NOVA ROLL 48ммх66м 40мкр с ШК, прозрачный</t>
  </si>
  <si>
    <t>Лента клейкая двусторонняя deVENTE 50ммх10м полипропилен</t>
  </si>
  <si>
    <t>Степлер №10, 10л. deVENTE Stripe, черный</t>
  </si>
  <si>
    <t>Степлер №24/6, 20л. deVENTE Stripe, черный</t>
  </si>
  <si>
    <t>Блок для записи deVENTE 9х9х5см, 100г/м2, белый</t>
  </si>
  <si>
    <t>Папка-уголок SPONSOR Lite А4, 180мкм, полупрозрачный синий</t>
  </si>
  <si>
    <t>Конверт-пакет полиэтиленовый В4 250х353мм стрип, кому-куда</t>
  </si>
  <si>
    <t>Шпагат упаковочный 625 м полипропилен ТЕКС 1600, 1 кг</t>
  </si>
  <si>
    <t>Шпагат джутовый OFFICE SPACE, полированный, 1200текс, 2 нити, 830м, 1кг, бобина</t>
  </si>
  <si>
    <t>Брелок для ключей OFFICE SPACE, ассорти</t>
  </si>
  <si>
    <t>Салфетки влажные AURA Family 72 шт/уп антибактериальные</t>
  </si>
  <si>
    <t>Диспенсер для туалетной бумаги в рулонах VIALLI MJ 1 до 300м</t>
  </si>
  <si>
    <t>Бумага туалетная 1сл 200м TELLUS/ТОРК Стандарт</t>
  </si>
  <si>
    <t>Диспенсер для жидкого мыла 0,5л OFFICE CLEAN Professional наливной ABS-пластик, хром</t>
  </si>
  <si>
    <t>Губки для посуды УМНИЧКА 5шт. 95х65х33мм, деликатная чистка</t>
  </si>
  <si>
    <t>исх. № ЦБ-6429 от 13.08.2026</t>
  </si>
  <si>
    <t xml:space="preserve">исх. № 212 </t>
  </si>
  <si>
    <t>исх. № 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</si>
</sst>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  <font>
      <sz val="10"/>
      <name val="Times New Roman"/>
    </font>
    <font>
      <sz val="10"/>
      <color theme="10"/>
      <name val="Times New Roman"/>
    </font>
    <font>
      <sz val="10"/>
      <color rgb="FFC00000"/>
      <name val="Times New Roman"/>
    </font>
    <font>
      <sz val="10"/>
      <color rgb="FFFF0000"/>
      <name val="Times New Roman"/>
    </font>
    <font>
      <sz val="6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0" borderId="1" xfId="0" applyFont="1" applyBorder="1"/>
    <xf numFmtId="0" fontId="1" fillId="3" borderId="18" xfId="0" applyFont="1" applyFill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" fontId="4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/>
    </xf>
    <xf numFmtId="4" fontId="10" fillId="3" borderId="8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4" fontId="7" fillId="3" borderId="2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49" fontId="7" fillId="3" borderId="5" xfId="0" applyNumberFormat="1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4" fontId="12" fillId="5" borderId="1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.5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44" totalsRowShown="0" headerRowDxfId="22" dataDxfId="20" headerRowBorderDxfId="21" tableBorderDxfId="19" totalsRowBorderDxfId="18">
  <autoFilter ref="A18:R44"/>
  <tableColumns count="18">
    <tableColumn id="1" name="№" dataDxfId="8"/>
    <tableColumn id="2" name="Наименование" dataDxfId="6"/>
    <tableColumn id="19" name="ОКПД 2" dataDxfId="7"/>
    <tableColumn id="20" name="КТРУ" dataDxfId="5"/>
    <tableColumn id="3" name="Цена 1" dataDxfId="3"/>
    <tableColumn id="4" name="На сумму 1" dataDxfId="4">
      <calculatedColumnFormula>Таблица2[Цена 1]*Таблица2[Кол- во]</calculatedColumnFormula>
    </tableColumn>
    <tableColumn id="5" name="Цена 2" dataDxfId="17"/>
    <tableColumn id="6" name="На сумму 2" dataDxfId="16">
      <calculatedColumnFormula>Таблица2[Цена 2]*Таблица2[Кол- во]</calculatedColumnFormula>
    </tableColumn>
    <tableColumn id="7" name="Цена 3" dataDxfId="9"/>
    <tableColumn id="8" name="На сумму 3" dataDxfId="15">
      <calculatedColumnFormula>Таблица2[Цена 3]*Таблица2[Кол- во]</calculatedColumnFormula>
    </tableColumn>
    <tableColumn id="9" name="Цена 4" dataDxfId="14"/>
    <tableColumn id="10" name="На сумму 4" dataDxfId="13">
      <calculatedColumnFormula>Таблица2[Цена 4]*Таблица2[Кол- во]</calculatedColumnFormula>
    </tableColumn>
    <tableColumn id="11" name="Цена 5" dataDxfId="12"/>
    <tableColumn id="12" name="На сумму 5" dataDxfId="11">
      <calculatedColumnFormula>Таблица2[[#This Row],[Цена 5]]*Таблица2[[#This Row],[Кол- во]]</calculatedColumnFormula>
    </tableColumn>
    <tableColumn id="15" name="Ед. изм." dataDxfId="2"/>
    <tableColumn id="16" name="Кол- во" dataDxfId="0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1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topLeftCell="A22" workbookViewId="0">
      <selection activeCell="P17" sqref="P17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x14ac:dyDescent="0.25">
      <c r="A4" s="24" t="s">
        <v>12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29.25" customHeight="1" x14ac:dyDescent="0.25">
      <c r="A5" s="26" t="s">
        <v>31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25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47.25" customHeight="1" x14ac:dyDescent="0.25">
      <c r="A7" s="26" t="s">
        <v>32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ht="18.75" customHeight="1" x14ac:dyDescent="0.25">
      <c r="A8" s="27" t="s">
        <v>34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10" spans="1:18" ht="15.75" x14ac:dyDescent="0.25">
      <c r="A10" s="30" t="s">
        <v>13</v>
      </c>
      <c r="B10" s="30"/>
      <c r="C10" s="34" t="s">
        <v>41</v>
      </c>
      <c r="D10" s="34"/>
      <c r="E10" s="34"/>
      <c r="F10" s="34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 ht="29.25" customHeight="1" x14ac:dyDescent="0.25">
      <c r="A11" s="31" t="s">
        <v>33</v>
      </c>
      <c r="B11" s="32"/>
      <c r="C11" s="34" t="s">
        <v>39</v>
      </c>
      <c r="D11" s="34"/>
      <c r="E11" s="34"/>
      <c r="F11" s="34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6.5" customHeight="1" x14ac:dyDescent="0.25">
      <c r="A12" s="30" t="s">
        <v>14</v>
      </c>
      <c r="B12" s="30"/>
      <c r="C12" s="34" t="s">
        <v>40</v>
      </c>
      <c r="D12" s="34"/>
      <c r="E12" s="34"/>
      <c r="F12" s="34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.75" x14ac:dyDescent="0.25">
      <c r="A13" s="30" t="s">
        <v>15</v>
      </c>
      <c r="B13" s="30"/>
      <c r="C13" s="37" t="s">
        <v>16</v>
      </c>
      <c r="D13" s="37"/>
      <c r="E13" s="37"/>
      <c r="F13" s="3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 x14ac:dyDescent="0.25">
      <c r="A14" s="33" t="s">
        <v>17</v>
      </c>
      <c r="B14" s="33"/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3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28" t="s">
        <v>5</v>
      </c>
      <c r="F16" s="29"/>
      <c r="G16" s="28" t="s">
        <v>6</v>
      </c>
      <c r="H16" s="29"/>
      <c r="I16" s="28" t="s">
        <v>7</v>
      </c>
      <c r="J16" s="29"/>
      <c r="K16" s="28" t="s">
        <v>8</v>
      </c>
      <c r="L16" s="29"/>
      <c r="M16" s="28" t="s">
        <v>9</v>
      </c>
      <c r="N16" s="29"/>
      <c r="O16" s="5"/>
      <c r="P16" s="5"/>
      <c r="Q16" s="5"/>
      <c r="R16" s="5"/>
    </row>
    <row r="17" spans="1:24" ht="32.25" customHeight="1" x14ac:dyDescent="0.25">
      <c r="A17" s="2"/>
      <c r="B17" s="3"/>
      <c r="C17" s="6"/>
      <c r="D17" s="6"/>
      <c r="E17" s="46" t="s">
        <v>70</v>
      </c>
      <c r="F17" s="47"/>
      <c r="G17" s="46" t="s">
        <v>71</v>
      </c>
      <c r="H17" s="47"/>
      <c r="I17" s="46" t="s">
        <v>72</v>
      </c>
      <c r="J17" s="47"/>
      <c r="K17" s="46"/>
      <c r="L17" s="47"/>
      <c r="M17" s="46"/>
      <c r="N17" s="47"/>
      <c r="O17" s="3"/>
      <c r="P17" s="3"/>
      <c r="Q17" s="2"/>
      <c r="R17" s="2"/>
    </row>
    <row r="18" spans="1:24" ht="51" customHeight="1" x14ac:dyDescent="0.25">
      <c r="A18" s="7" t="s">
        <v>0</v>
      </c>
      <c r="B18" s="66" t="s">
        <v>1</v>
      </c>
      <c r="C18" s="8" t="s">
        <v>3</v>
      </c>
      <c r="D18" s="9" t="s">
        <v>4</v>
      </c>
      <c r="E18" s="70" t="s">
        <v>20</v>
      </c>
      <c r="F18" s="11" t="s">
        <v>29</v>
      </c>
      <c r="G18" s="10" t="s">
        <v>21</v>
      </c>
      <c r="H18" s="11" t="s">
        <v>22</v>
      </c>
      <c r="I18" s="10" t="s">
        <v>28</v>
      </c>
      <c r="J18" s="11" t="s">
        <v>26</v>
      </c>
      <c r="K18" s="10" t="s">
        <v>27</v>
      </c>
      <c r="L18" s="11" t="s">
        <v>23</v>
      </c>
      <c r="M18" s="10" t="s">
        <v>24</v>
      </c>
      <c r="N18" s="11" t="s">
        <v>25</v>
      </c>
      <c r="O18" s="7" t="s">
        <v>19</v>
      </c>
      <c r="P18" s="75" t="s">
        <v>2</v>
      </c>
      <c r="Q18" s="8" t="s">
        <v>36</v>
      </c>
      <c r="R18" s="9" t="s">
        <v>37</v>
      </c>
      <c r="T18" s="14"/>
      <c r="U18" s="14"/>
      <c r="V18" s="14"/>
      <c r="W18" s="14"/>
      <c r="X18" s="14"/>
    </row>
    <row r="19" spans="1:24" ht="22.5" customHeight="1" x14ac:dyDescent="0.25">
      <c r="A19" s="65">
        <v>1</v>
      </c>
      <c r="B19" s="67" t="s">
        <v>44</v>
      </c>
      <c r="C19" s="53"/>
      <c r="D19" s="69"/>
      <c r="E19" s="72">
        <v>16</v>
      </c>
      <c r="F19" s="21">
        <f>Таблица2[Цена 1]*Таблица2[Кол- во]</f>
        <v>640</v>
      </c>
      <c r="G19" s="55">
        <v>17.600000000000001</v>
      </c>
      <c r="H19" s="62">
        <f>Таблица2[Цена 2]*Таблица2[Кол- во]</f>
        <v>704</v>
      </c>
      <c r="I19" s="63">
        <v>19.04</v>
      </c>
      <c r="J19" s="20">
        <f>Таблица2[Цена 3]*Таблица2[Кол- во]</f>
        <v>761.59999999999991</v>
      </c>
      <c r="K19" s="58"/>
      <c r="L19" s="59">
        <f>Таблица2[Цена 4]*Таблица2[Кол- во]</f>
        <v>0</v>
      </c>
      <c r="M19" s="58"/>
      <c r="N19" s="59">
        <f>Таблица2[[#This Row],[Цена 5]]*Таблица2[[#This Row],[Кол- во]]</f>
        <v>0</v>
      </c>
      <c r="O19" s="74" t="s">
        <v>38</v>
      </c>
      <c r="P19" s="72">
        <v>40</v>
      </c>
      <c r="Q19" s="60">
        <f>MIN(IF(E19=0,999999,E19),IF(G19=0,999999,G19),IF(I19=0,999999,I19),IF(K19=0,999999,K19),IF(M19=0,999999,M19))</f>
        <v>16</v>
      </c>
      <c r="R19" s="61">
        <f>Таблица2[Минимальная цена]*Таблица2[Кол- во]</f>
        <v>640</v>
      </c>
      <c r="T19" s="14"/>
      <c r="U19" s="14"/>
      <c r="V19" s="14"/>
      <c r="W19" s="14"/>
      <c r="X19" s="14"/>
    </row>
    <row r="20" spans="1:24" ht="18" customHeight="1" x14ac:dyDescent="0.25">
      <c r="A20" s="65">
        <v>2</v>
      </c>
      <c r="B20" s="67" t="s">
        <v>45</v>
      </c>
      <c r="C20" s="53"/>
      <c r="D20" s="69"/>
      <c r="E20" s="72">
        <v>16</v>
      </c>
      <c r="F20" s="54">
        <f>Таблица2[Цена 1]*Таблица2[Кол- во]</f>
        <v>320</v>
      </c>
      <c r="G20" s="55">
        <v>17.600000000000001</v>
      </c>
      <c r="H20" s="56">
        <f>Таблица2[Цена 2]*Таблица2[Кол- во]</f>
        <v>352</v>
      </c>
      <c r="I20" s="63">
        <v>19.04</v>
      </c>
      <c r="J20" s="57">
        <f>Таблица2[Цена 3]*Таблица2[Кол- во]</f>
        <v>380.79999999999995</v>
      </c>
      <c r="K20" s="58"/>
      <c r="L20" s="59">
        <f>Таблица2[Цена 4]*Таблица2[Кол- во]</f>
        <v>0</v>
      </c>
      <c r="M20" s="58"/>
      <c r="N20" s="59">
        <f>Таблица2[[#This Row],[Цена 5]]*Таблица2[[#This Row],[Кол- во]]</f>
        <v>0</v>
      </c>
      <c r="O20" s="74" t="s">
        <v>38</v>
      </c>
      <c r="P20" s="72">
        <v>20</v>
      </c>
      <c r="Q20" s="60">
        <f>MIN(IF(E20=0,999999,E20),IF(G20=0,999999,G20),IF(I20=0,999999,I20),IF(K20=0,999999,K20),IF(M20=0,999999,M20))</f>
        <v>16</v>
      </c>
      <c r="R20" s="61">
        <f>Таблица2[Минимальная цена]*Таблица2[Кол- во]</f>
        <v>320</v>
      </c>
      <c r="T20" s="14"/>
      <c r="U20" s="14"/>
      <c r="V20" s="14"/>
      <c r="W20" s="14"/>
      <c r="X20" s="14"/>
    </row>
    <row r="21" spans="1:24" ht="18" customHeight="1" x14ac:dyDescent="0.25">
      <c r="A21" s="65">
        <v>3</v>
      </c>
      <c r="B21" s="67" t="s">
        <v>46</v>
      </c>
      <c r="C21" s="53"/>
      <c r="D21" s="69"/>
      <c r="E21" s="72">
        <v>16</v>
      </c>
      <c r="F21" s="54">
        <f>Таблица2[Цена 1]*Таблица2[Кол- во]</f>
        <v>160</v>
      </c>
      <c r="G21" s="55">
        <v>17.600000000000001</v>
      </c>
      <c r="H21" s="56">
        <f>Таблица2[Цена 2]*Таблица2[Кол- во]</f>
        <v>176</v>
      </c>
      <c r="I21" s="63">
        <v>19.04</v>
      </c>
      <c r="J21" s="57">
        <f>Таблица2[Цена 3]*Таблица2[Кол- во]</f>
        <v>190.39999999999998</v>
      </c>
      <c r="K21" s="58"/>
      <c r="L21" s="59">
        <f>Таблица2[Цена 4]*Таблица2[Кол- во]</f>
        <v>0</v>
      </c>
      <c r="M21" s="58"/>
      <c r="N21" s="59">
        <f>Таблица2[[#This Row],[Цена 5]]*Таблица2[[#This Row],[Кол- во]]</f>
        <v>0</v>
      </c>
      <c r="O21" s="74" t="s">
        <v>38</v>
      </c>
      <c r="P21" s="72">
        <v>10</v>
      </c>
      <c r="Q21" s="60">
        <f>MIN(IF(E21=0,999999,E21),IF(G21=0,999999,G21),IF(I21=0,999999,I21),IF(K21=0,999999,K21),IF(M21=0,999999,M21))</f>
        <v>16</v>
      </c>
      <c r="R21" s="61">
        <f>Таблица2[Минимальная цена]*Таблица2[Кол- во]</f>
        <v>160</v>
      </c>
      <c r="T21" s="14"/>
      <c r="U21" s="14"/>
      <c r="V21" s="14"/>
      <c r="W21" s="14"/>
      <c r="X21" s="14"/>
    </row>
    <row r="22" spans="1:24" ht="18" customHeight="1" x14ac:dyDescent="0.25">
      <c r="A22" s="65">
        <v>4</v>
      </c>
      <c r="B22" s="67" t="s">
        <v>47</v>
      </c>
      <c r="C22" s="53"/>
      <c r="D22" s="69"/>
      <c r="E22" s="72">
        <v>19</v>
      </c>
      <c r="F22" s="54">
        <f>Таблица2[Цена 1]*Таблица2[Кол- во]</f>
        <v>570</v>
      </c>
      <c r="G22" s="55">
        <v>20.9</v>
      </c>
      <c r="H22" s="56">
        <f>Таблица2[Цена 2]*Таблица2[Кол- во]</f>
        <v>627</v>
      </c>
      <c r="I22" s="63">
        <v>22.61</v>
      </c>
      <c r="J22" s="57">
        <f>Таблица2[Цена 3]*Таблица2[Кол- во]</f>
        <v>678.3</v>
      </c>
      <c r="K22" s="58"/>
      <c r="L22" s="59">
        <f>Таблица2[Цена 4]*Таблица2[Кол- во]</f>
        <v>0</v>
      </c>
      <c r="M22" s="58"/>
      <c r="N22" s="59">
        <f>Таблица2[[#This Row],[Цена 5]]*Таблица2[[#This Row],[Кол- во]]</f>
        <v>0</v>
      </c>
      <c r="O22" s="74" t="s">
        <v>38</v>
      </c>
      <c r="P22" s="72">
        <v>30</v>
      </c>
      <c r="Q22" s="60">
        <f>MIN(IF(E22=0,999999,E22),IF(G22=0,999999,G22),IF(I22=0,999999,I22),IF(K22=0,999999,K22),IF(M22=0,999999,M22))</f>
        <v>19</v>
      </c>
      <c r="R22" s="61">
        <f>Таблица2[Минимальная цена]*Таблица2[Кол- во]</f>
        <v>570</v>
      </c>
      <c r="T22" s="14"/>
      <c r="U22" s="14"/>
      <c r="V22" s="14"/>
      <c r="W22" s="14"/>
      <c r="X22" s="14"/>
    </row>
    <row r="23" spans="1:24" ht="18" customHeight="1" x14ac:dyDescent="0.25">
      <c r="A23" s="65">
        <v>5</v>
      </c>
      <c r="B23" s="67" t="s">
        <v>48</v>
      </c>
      <c r="C23" s="53"/>
      <c r="D23" s="69"/>
      <c r="E23" s="72">
        <v>49</v>
      </c>
      <c r="F23" s="54">
        <f>Таблица2[Цена 1]*Таблица2[Кол- во]</f>
        <v>490</v>
      </c>
      <c r="G23" s="55">
        <v>53.9</v>
      </c>
      <c r="H23" s="56">
        <f>Таблица2[Цена 2]*Таблица2[Кол- во]</f>
        <v>539</v>
      </c>
      <c r="I23" s="63">
        <v>58.31</v>
      </c>
      <c r="J23" s="57">
        <f>Таблица2[Цена 3]*Таблица2[Кол- во]</f>
        <v>583.1</v>
      </c>
      <c r="K23" s="58"/>
      <c r="L23" s="59">
        <f>Таблица2[Цена 4]*Таблица2[Кол- во]</f>
        <v>0</v>
      </c>
      <c r="M23" s="58"/>
      <c r="N23" s="59">
        <f>Таблица2[[#This Row],[Цена 5]]*Таблица2[[#This Row],[Кол- во]]</f>
        <v>0</v>
      </c>
      <c r="O23" s="74" t="s">
        <v>38</v>
      </c>
      <c r="P23" s="72">
        <v>10</v>
      </c>
      <c r="Q23" s="60">
        <f>MIN(IF(E23=0,999999,E23),IF(G23=0,999999,G23),IF(I23=0,999999,I23),IF(K23=0,999999,K23),IF(M23=0,999999,M23))</f>
        <v>49</v>
      </c>
      <c r="R23" s="61">
        <f>Таблица2[Минимальная цена]*Таблица2[Кол- во]</f>
        <v>490</v>
      </c>
      <c r="T23" s="14"/>
      <c r="U23" s="14"/>
      <c r="V23" s="14"/>
      <c r="W23" s="14"/>
      <c r="X23" s="14"/>
    </row>
    <row r="24" spans="1:24" ht="18" customHeight="1" x14ac:dyDescent="0.25">
      <c r="A24" s="65">
        <v>6</v>
      </c>
      <c r="B24" s="67" t="s">
        <v>49</v>
      </c>
      <c r="C24" s="53"/>
      <c r="D24" s="69"/>
      <c r="E24" s="72">
        <v>47</v>
      </c>
      <c r="F24" s="54">
        <f>Таблица2[Цена 1]*Таблица2[Кол- во]</f>
        <v>470</v>
      </c>
      <c r="G24" s="55">
        <v>51.7</v>
      </c>
      <c r="H24" s="56">
        <f>Таблица2[Цена 2]*Таблица2[Кол- во]</f>
        <v>517</v>
      </c>
      <c r="I24" s="63">
        <v>55.93</v>
      </c>
      <c r="J24" s="57">
        <f>Таблица2[Цена 3]*Таблица2[Кол- во]</f>
        <v>559.29999999999995</v>
      </c>
      <c r="K24" s="58"/>
      <c r="L24" s="59">
        <f>Таблица2[Цена 4]*Таблица2[Кол- во]</f>
        <v>0</v>
      </c>
      <c r="M24" s="58"/>
      <c r="N24" s="59">
        <f>Таблица2[[#This Row],[Цена 5]]*Таблица2[[#This Row],[Кол- во]]</f>
        <v>0</v>
      </c>
      <c r="O24" s="74" t="s">
        <v>38</v>
      </c>
      <c r="P24" s="72">
        <v>10</v>
      </c>
      <c r="Q24" s="60">
        <f>MIN(IF(E24=0,999999,E24),IF(G24=0,999999,G24),IF(I24=0,999999,I24),IF(K24=0,999999,K24),IF(M24=0,999999,M24))</f>
        <v>47</v>
      </c>
      <c r="R24" s="61">
        <f>Таблица2[Минимальная цена]*Таблица2[Кол- во]</f>
        <v>470</v>
      </c>
      <c r="T24" s="14"/>
      <c r="U24" s="14"/>
      <c r="V24" s="14"/>
      <c r="W24" s="14"/>
      <c r="X24" s="14"/>
    </row>
    <row r="25" spans="1:24" ht="18" customHeight="1" x14ac:dyDescent="0.25">
      <c r="A25" s="65">
        <v>7</v>
      </c>
      <c r="B25" s="67" t="s">
        <v>50</v>
      </c>
      <c r="C25" s="53"/>
      <c r="D25" s="69"/>
      <c r="E25" s="72">
        <v>99</v>
      </c>
      <c r="F25" s="54">
        <f>Таблица2[Цена 1]*Таблица2[Кол- во]</f>
        <v>990</v>
      </c>
      <c r="G25" s="55">
        <v>108.9</v>
      </c>
      <c r="H25" s="56">
        <f>Таблица2[Цена 2]*Таблица2[Кол- во]</f>
        <v>1089</v>
      </c>
      <c r="I25" s="63">
        <v>117.81</v>
      </c>
      <c r="J25" s="57">
        <f>Таблица2[Цена 3]*Таблица2[Кол- во]</f>
        <v>1178.0999999999999</v>
      </c>
      <c r="K25" s="58"/>
      <c r="L25" s="59">
        <f>Таблица2[Цена 4]*Таблица2[Кол- во]</f>
        <v>0</v>
      </c>
      <c r="M25" s="58"/>
      <c r="N25" s="59">
        <f>Таблица2[[#This Row],[Цена 5]]*Таблица2[[#This Row],[Кол- во]]</f>
        <v>0</v>
      </c>
      <c r="O25" s="74" t="s">
        <v>38</v>
      </c>
      <c r="P25" s="72">
        <v>10</v>
      </c>
      <c r="Q25" s="60">
        <f>MIN(IF(E25=0,999999,E25),IF(G25=0,999999,G25),IF(I25=0,999999,I25),IF(K25=0,999999,K25),IF(M25=0,999999,M25))</f>
        <v>99</v>
      </c>
      <c r="R25" s="61">
        <f>Таблица2[Минимальная цена]*Таблица2[Кол- во]</f>
        <v>990</v>
      </c>
      <c r="T25" s="14"/>
      <c r="U25" s="14"/>
      <c r="V25" s="14"/>
      <c r="W25" s="14"/>
      <c r="X25" s="14"/>
    </row>
    <row r="26" spans="1:24" ht="18" customHeight="1" x14ac:dyDescent="0.25">
      <c r="A26" s="65">
        <v>8</v>
      </c>
      <c r="B26" s="67" t="s">
        <v>51</v>
      </c>
      <c r="C26" s="53"/>
      <c r="D26" s="69"/>
      <c r="E26" s="72">
        <v>89</v>
      </c>
      <c r="F26" s="54">
        <f>Таблица2[Цена 1]*Таблица2[Кол- во]</f>
        <v>890</v>
      </c>
      <c r="G26" s="55">
        <v>97.9</v>
      </c>
      <c r="H26" s="56">
        <f>Таблица2[Цена 2]*Таблица2[Кол- во]</f>
        <v>979</v>
      </c>
      <c r="I26" s="63">
        <v>105.91</v>
      </c>
      <c r="J26" s="57">
        <f>Таблица2[Цена 3]*Таблица2[Кол- во]</f>
        <v>1059.0999999999999</v>
      </c>
      <c r="K26" s="58"/>
      <c r="L26" s="59">
        <f>Таблица2[Цена 4]*Таблица2[Кол- во]</f>
        <v>0</v>
      </c>
      <c r="M26" s="58"/>
      <c r="N26" s="59">
        <f>Таблица2[[#This Row],[Цена 5]]*Таблица2[[#This Row],[Кол- во]]</f>
        <v>0</v>
      </c>
      <c r="O26" s="74" t="s">
        <v>38</v>
      </c>
      <c r="P26" s="72">
        <v>10</v>
      </c>
      <c r="Q26" s="60">
        <f>MIN(IF(E26=0,999999,E26),IF(G26=0,999999,G26),IF(I26=0,999999,I26),IF(K26=0,999999,K26),IF(M26=0,999999,M26))</f>
        <v>89</v>
      </c>
      <c r="R26" s="61">
        <f>Таблица2[Минимальная цена]*Таблица2[Кол- во]</f>
        <v>890</v>
      </c>
      <c r="T26" s="14"/>
      <c r="U26" s="14"/>
      <c r="V26" s="14"/>
      <c r="W26" s="14"/>
      <c r="X26" s="14"/>
    </row>
    <row r="27" spans="1:24" ht="18" customHeight="1" x14ac:dyDescent="0.25">
      <c r="A27" s="65">
        <v>9</v>
      </c>
      <c r="B27" s="67" t="s">
        <v>52</v>
      </c>
      <c r="C27" s="53"/>
      <c r="D27" s="69"/>
      <c r="E27" s="72">
        <v>55</v>
      </c>
      <c r="F27" s="54">
        <f>Таблица2[Цена 1]*Таблица2[Кол- во]</f>
        <v>550</v>
      </c>
      <c r="G27" s="55">
        <v>60.5</v>
      </c>
      <c r="H27" s="56">
        <f>Таблица2[Цена 2]*Таблица2[Кол- во]</f>
        <v>605</v>
      </c>
      <c r="I27" s="63">
        <v>65.45</v>
      </c>
      <c r="J27" s="57">
        <f>Таблица2[Цена 3]*Таблица2[Кол- во]</f>
        <v>654.5</v>
      </c>
      <c r="K27" s="58"/>
      <c r="L27" s="59">
        <f>Таблица2[Цена 4]*Таблица2[Кол- во]</f>
        <v>0</v>
      </c>
      <c r="M27" s="58"/>
      <c r="N27" s="59">
        <f>Таблица2[[#This Row],[Цена 5]]*Таблица2[[#This Row],[Кол- во]]</f>
        <v>0</v>
      </c>
      <c r="O27" s="74" t="s">
        <v>38</v>
      </c>
      <c r="P27" s="72">
        <v>10</v>
      </c>
      <c r="Q27" s="60">
        <f>MIN(IF(E27=0,999999,E27),IF(G27=0,999999,G27),IF(I27=0,999999,I27),IF(K27=0,999999,K27),IF(M27=0,999999,M27))</f>
        <v>55</v>
      </c>
      <c r="R27" s="61">
        <f>Таблица2[Минимальная цена]*Таблица2[Кол- во]</f>
        <v>550</v>
      </c>
      <c r="T27" s="14"/>
      <c r="U27" s="14"/>
      <c r="V27" s="14"/>
      <c r="W27" s="14"/>
      <c r="X27" s="14"/>
    </row>
    <row r="28" spans="1:24" ht="18" customHeight="1" x14ac:dyDescent="0.25">
      <c r="A28" s="65">
        <v>10</v>
      </c>
      <c r="B28" s="67" t="s">
        <v>53</v>
      </c>
      <c r="C28" s="53"/>
      <c r="D28" s="69"/>
      <c r="E28" s="72">
        <v>154</v>
      </c>
      <c r="F28" s="54">
        <f>Таблица2[Цена 1]*Таблица2[Кол- во]</f>
        <v>616</v>
      </c>
      <c r="G28" s="55">
        <v>169.4</v>
      </c>
      <c r="H28" s="56">
        <f>Таблица2[Цена 2]*Таблица2[Кол- во]</f>
        <v>677.6</v>
      </c>
      <c r="I28" s="63">
        <v>183.26</v>
      </c>
      <c r="J28" s="57">
        <f>Таблица2[Цена 3]*Таблица2[Кол- во]</f>
        <v>733.04</v>
      </c>
      <c r="K28" s="58"/>
      <c r="L28" s="59">
        <f>Таблица2[Цена 4]*Таблица2[Кол- во]</f>
        <v>0</v>
      </c>
      <c r="M28" s="58"/>
      <c r="N28" s="59">
        <f>Таблица2[[#This Row],[Цена 5]]*Таблица2[[#This Row],[Кол- во]]</f>
        <v>0</v>
      </c>
      <c r="O28" s="74" t="s">
        <v>38</v>
      </c>
      <c r="P28" s="72">
        <v>4</v>
      </c>
      <c r="Q28" s="60">
        <f>MIN(IF(E28=0,999999,E28),IF(G28=0,999999,G28),IF(I28=0,999999,I28),IF(K28=0,999999,K28),IF(M28=0,999999,M28))</f>
        <v>154</v>
      </c>
      <c r="R28" s="61">
        <f>Таблица2[Минимальная цена]*Таблица2[Кол- во]</f>
        <v>616</v>
      </c>
      <c r="T28" s="14"/>
      <c r="U28" s="14"/>
      <c r="V28" s="14"/>
      <c r="W28" s="14"/>
      <c r="X28" s="14"/>
    </row>
    <row r="29" spans="1:24" ht="18" customHeight="1" x14ac:dyDescent="0.25">
      <c r="A29" s="65">
        <v>11</v>
      </c>
      <c r="B29" s="67" t="s">
        <v>54</v>
      </c>
      <c r="C29" s="53"/>
      <c r="D29" s="69"/>
      <c r="E29" s="72">
        <v>168</v>
      </c>
      <c r="F29" s="54">
        <f>Таблица2[Цена 1]*Таблица2[Кол- во]</f>
        <v>1008</v>
      </c>
      <c r="G29" s="55">
        <v>184.8</v>
      </c>
      <c r="H29" s="56">
        <f>Таблица2[Цена 2]*Таблица2[Кол- во]</f>
        <v>1108.8000000000002</v>
      </c>
      <c r="I29" s="63">
        <v>199.92</v>
      </c>
      <c r="J29" s="57">
        <f>Таблица2[Цена 3]*Таблица2[Кол- во]</f>
        <v>1199.52</v>
      </c>
      <c r="K29" s="58"/>
      <c r="L29" s="59">
        <f>Таблица2[Цена 4]*Таблица2[Кол- во]</f>
        <v>0</v>
      </c>
      <c r="M29" s="58"/>
      <c r="N29" s="59">
        <f>Таблица2[[#This Row],[Цена 5]]*Таблица2[[#This Row],[Кол- во]]</f>
        <v>0</v>
      </c>
      <c r="O29" s="74" t="s">
        <v>38</v>
      </c>
      <c r="P29" s="72">
        <v>6</v>
      </c>
      <c r="Q29" s="60">
        <f>MIN(IF(E29=0,999999,E29),IF(G29=0,999999,G29),IF(I29=0,999999,I29),IF(K29=0,999999,K29),IF(M29=0,999999,M29))</f>
        <v>168</v>
      </c>
      <c r="R29" s="61">
        <f>Таблица2[Минимальная цена]*Таблица2[Кол- во]</f>
        <v>1008</v>
      </c>
      <c r="T29" s="14"/>
      <c r="U29" s="14"/>
      <c r="V29" s="14"/>
      <c r="W29" s="14"/>
      <c r="X29" s="14"/>
    </row>
    <row r="30" spans="1:24" ht="18" customHeight="1" x14ac:dyDescent="0.25">
      <c r="A30" s="65">
        <v>12</v>
      </c>
      <c r="B30" s="67" t="s">
        <v>55</v>
      </c>
      <c r="C30" s="53"/>
      <c r="D30" s="69"/>
      <c r="E30" s="72">
        <v>85.5</v>
      </c>
      <c r="F30" s="54">
        <f>Таблица2[Цена 1]*Таблица2[Кол- во]</f>
        <v>1368</v>
      </c>
      <c r="G30" s="55">
        <v>94.05</v>
      </c>
      <c r="H30" s="56">
        <f>Таблица2[Цена 2]*Таблица2[Кол- во]</f>
        <v>1504.8</v>
      </c>
      <c r="I30" s="63">
        <v>101.75</v>
      </c>
      <c r="J30" s="57">
        <f>Таблица2[Цена 3]*Таблица2[Кол- во]</f>
        <v>1628</v>
      </c>
      <c r="K30" s="58"/>
      <c r="L30" s="59">
        <f>Таблица2[Цена 4]*Таблица2[Кол- во]</f>
        <v>0</v>
      </c>
      <c r="M30" s="58"/>
      <c r="N30" s="59">
        <f>Таблица2[[#This Row],[Цена 5]]*Таблица2[[#This Row],[Кол- во]]</f>
        <v>0</v>
      </c>
      <c r="O30" s="74" t="s">
        <v>38</v>
      </c>
      <c r="P30" s="72">
        <v>16</v>
      </c>
      <c r="Q30" s="60">
        <f>MIN(IF(E30=0,999999,E30),IF(G30=0,999999,G30),IF(I30=0,999999,I30),IF(K30=0,999999,K30),IF(M30=0,999999,M30))</f>
        <v>85.5</v>
      </c>
      <c r="R30" s="61">
        <f>Таблица2[Минимальная цена]*Таблица2[Кол- во]</f>
        <v>1368</v>
      </c>
      <c r="T30" s="14"/>
      <c r="U30" s="14"/>
      <c r="V30" s="14"/>
      <c r="W30" s="14"/>
      <c r="X30" s="14"/>
    </row>
    <row r="31" spans="1:24" ht="18" customHeight="1" x14ac:dyDescent="0.25">
      <c r="A31" s="65">
        <v>13</v>
      </c>
      <c r="B31" s="67" t="s">
        <v>56</v>
      </c>
      <c r="C31" s="53"/>
      <c r="D31" s="69"/>
      <c r="E31" s="72">
        <v>139</v>
      </c>
      <c r="F31" s="54">
        <f>Таблица2[Цена 1]*Таблица2[Кол- во]</f>
        <v>556</v>
      </c>
      <c r="G31" s="55">
        <v>152.9</v>
      </c>
      <c r="H31" s="56">
        <f>Таблица2[Цена 2]*Таблица2[Кол- во]</f>
        <v>611.6</v>
      </c>
      <c r="I31" s="63">
        <v>165.41</v>
      </c>
      <c r="J31" s="57">
        <f>Таблица2[Цена 3]*Таблица2[Кол- во]</f>
        <v>661.64</v>
      </c>
      <c r="K31" s="58"/>
      <c r="L31" s="59">
        <f>Таблица2[Цена 4]*Таблица2[Кол- во]</f>
        <v>0</v>
      </c>
      <c r="M31" s="58"/>
      <c r="N31" s="59">
        <f>Таблица2[[#This Row],[Цена 5]]*Таблица2[[#This Row],[Кол- во]]</f>
        <v>0</v>
      </c>
      <c r="O31" s="74" t="s">
        <v>38</v>
      </c>
      <c r="P31" s="72">
        <v>4</v>
      </c>
      <c r="Q31" s="60">
        <f>MIN(IF(E31=0,999999,E31),IF(G31=0,999999,G31),IF(I31=0,999999,I31),IF(K31=0,999999,K31),IF(M31=0,999999,M31))</f>
        <v>139</v>
      </c>
      <c r="R31" s="61">
        <f>Таблица2[Минимальная цена]*Таблица2[Кол- во]</f>
        <v>556</v>
      </c>
      <c r="T31" s="14"/>
      <c r="U31" s="14"/>
      <c r="V31" s="14"/>
      <c r="W31" s="14"/>
      <c r="X31" s="14"/>
    </row>
    <row r="32" spans="1:24" ht="18" customHeight="1" x14ac:dyDescent="0.25">
      <c r="A32" s="65">
        <v>14</v>
      </c>
      <c r="B32" s="67" t="s">
        <v>57</v>
      </c>
      <c r="C32" s="53"/>
      <c r="D32" s="69"/>
      <c r="E32" s="72">
        <v>145</v>
      </c>
      <c r="F32" s="54">
        <f>Таблица2[Цена 1]*Таблица2[Кол- во]</f>
        <v>435</v>
      </c>
      <c r="G32" s="55">
        <v>159.5</v>
      </c>
      <c r="H32" s="56">
        <f>Таблица2[Цена 2]*Таблица2[Кол- во]</f>
        <v>478.5</v>
      </c>
      <c r="I32" s="63">
        <v>172.55</v>
      </c>
      <c r="J32" s="57">
        <f>Таблица2[Цена 3]*Таблица2[Кол- во]</f>
        <v>517.65000000000009</v>
      </c>
      <c r="K32" s="58"/>
      <c r="L32" s="59">
        <f>Таблица2[Цена 4]*Таблица2[Кол- во]</f>
        <v>0</v>
      </c>
      <c r="M32" s="58"/>
      <c r="N32" s="59">
        <f>Таблица2[[#This Row],[Цена 5]]*Таблица2[[#This Row],[Кол- во]]</f>
        <v>0</v>
      </c>
      <c r="O32" s="74" t="s">
        <v>38</v>
      </c>
      <c r="P32" s="72">
        <v>3</v>
      </c>
      <c r="Q32" s="60">
        <f>MIN(IF(E32=0,999999,E32),IF(G32=0,999999,G32),IF(I32=0,999999,I32),IF(K32=0,999999,K32),IF(M32=0,999999,M32))</f>
        <v>145</v>
      </c>
      <c r="R32" s="61">
        <f>Таблица2[Минимальная цена]*Таблица2[Кол- во]</f>
        <v>435</v>
      </c>
      <c r="T32" s="14"/>
      <c r="U32" s="14"/>
      <c r="V32" s="14"/>
      <c r="W32" s="14"/>
      <c r="X32" s="14"/>
    </row>
    <row r="33" spans="1:24" ht="18" customHeight="1" x14ac:dyDescent="0.25">
      <c r="A33" s="65">
        <v>15</v>
      </c>
      <c r="B33" s="67" t="s">
        <v>58</v>
      </c>
      <c r="C33" s="53"/>
      <c r="D33" s="69"/>
      <c r="E33" s="72">
        <v>309</v>
      </c>
      <c r="F33" s="54">
        <f>Таблица2[Цена 1]*Таблица2[Кол- во]</f>
        <v>927</v>
      </c>
      <c r="G33" s="55">
        <v>339.9</v>
      </c>
      <c r="H33" s="56">
        <f>Таблица2[Цена 2]*Таблица2[Кол- во]</f>
        <v>1019.6999999999999</v>
      </c>
      <c r="I33" s="63">
        <v>367.71</v>
      </c>
      <c r="J33" s="57">
        <f>Таблица2[Цена 3]*Таблица2[Кол- во]</f>
        <v>1103.1299999999999</v>
      </c>
      <c r="K33" s="58"/>
      <c r="L33" s="59">
        <f>Таблица2[Цена 4]*Таблица2[Кол- во]</f>
        <v>0</v>
      </c>
      <c r="M33" s="58"/>
      <c r="N33" s="59">
        <f>Таблица2[[#This Row],[Цена 5]]*Таблица2[[#This Row],[Кол- во]]</f>
        <v>0</v>
      </c>
      <c r="O33" s="74" t="s">
        <v>38</v>
      </c>
      <c r="P33" s="72">
        <v>3</v>
      </c>
      <c r="Q33" s="60">
        <f>MIN(IF(E33=0,999999,E33),IF(G33=0,999999,G33),IF(I33=0,999999,I33),IF(K33=0,999999,K33),IF(M33=0,999999,M33))</f>
        <v>309</v>
      </c>
      <c r="R33" s="61">
        <f>Таблица2[Минимальная цена]*Таблица2[Кол- во]</f>
        <v>927</v>
      </c>
      <c r="T33" s="14"/>
      <c r="U33" s="14"/>
      <c r="V33" s="14"/>
      <c r="W33" s="14"/>
      <c r="X33" s="14"/>
    </row>
    <row r="34" spans="1:24" ht="18" customHeight="1" x14ac:dyDescent="0.25">
      <c r="A34" s="65">
        <v>16</v>
      </c>
      <c r="B34" s="67" t="s">
        <v>59</v>
      </c>
      <c r="C34" s="53"/>
      <c r="D34" s="69"/>
      <c r="E34" s="72">
        <v>142</v>
      </c>
      <c r="F34" s="54">
        <f>Таблица2[Цена 1]*Таблица2[Кол- во]</f>
        <v>2840</v>
      </c>
      <c r="G34" s="55">
        <v>156.19999999999999</v>
      </c>
      <c r="H34" s="56">
        <f>Таблица2[Цена 2]*Таблица2[Кол- во]</f>
        <v>3124</v>
      </c>
      <c r="I34" s="63">
        <v>168.98</v>
      </c>
      <c r="J34" s="57">
        <f>Таблица2[Цена 3]*Таблица2[Кол- во]</f>
        <v>3379.6</v>
      </c>
      <c r="K34" s="58"/>
      <c r="L34" s="59">
        <f>Таблица2[Цена 4]*Таблица2[Кол- во]</f>
        <v>0</v>
      </c>
      <c r="M34" s="58"/>
      <c r="N34" s="59">
        <f>Таблица2[[#This Row],[Цена 5]]*Таблица2[[#This Row],[Кол- во]]</f>
        <v>0</v>
      </c>
      <c r="O34" s="74" t="s">
        <v>38</v>
      </c>
      <c r="P34" s="72">
        <v>20</v>
      </c>
      <c r="Q34" s="60">
        <f>MIN(IF(E34=0,999999,E34),IF(G34=0,999999,G34),IF(I34=0,999999,I34),IF(K34=0,999999,K34),IF(M34=0,999999,M34))</f>
        <v>142</v>
      </c>
      <c r="R34" s="61">
        <f>Таблица2[Минимальная цена]*Таблица2[Кол- во]</f>
        <v>2840</v>
      </c>
      <c r="T34" s="14"/>
      <c r="U34" s="14"/>
      <c r="V34" s="14"/>
      <c r="W34" s="14"/>
      <c r="X34" s="14"/>
    </row>
    <row r="35" spans="1:24" ht="18" customHeight="1" x14ac:dyDescent="0.25">
      <c r="A35" s="65">
        <v>17</v>
      </c>
      <c r="B35" s="67" t="s">
        <v>60</v>
      </c>
      <c r="C35" s="53"/>
      <c r="D35" s="69"/>
      <c r="E35" s="72">
        <v>24</v>
      </c>
      <c r="F35" s="54">
        <f>Таблица2[Цена 1]*Таблица2[Кол- во]</f>
        <v>480</v>
      </c>
      <c r="G35" s="55">
        <v>26.4</v>
      </c>
      <c r="H35" s="56">
        <f>Таблица2[Цена 2]*Таблица2[Кол- во]</f>
        <v>528</v>
      </c>
      <c r="I35" s="63">
        <v>28.56</v>
      </c>
      <c r="J35" s="57">
        <f>Таблица2[Цена 3]*Таблица2[Кол- во]</f>
        <v>571.19999999999993</v>
      </c>
      <c r="K35" s="58"/>
      <c r="L35" s="59">
        <f>Таблица2[Цена 4]*Таблица2[Кол- во]</f>
        <v>0</v>
      </c>
      <c r="M35" s="58"/>
      <c r="N35" s="59">
        <f>Таблица2[[#This Row],[Цена 5]]*Таблица2[[#This Row],[Кол- во]]</f>
        <v>0</v>
      </c>
      <c r="O35" s="74" t="s">
        <v>38</v>
      </c>
      <c r="P35" s="72">
        <v>20</v>
      </c>
      <c r="Q35" s="60">
        <f>MIN(IF(E35=0,999999,E35),IF(G35=0,999999,G35),IF(I35=0,999999,I35),IF(K35=0,999999,K35),IF(M35=0,999999,M35))</f>
        <v>24</v>
      </c>
      <c r="R35" s="61">
        <f>Таблица2[Минимальная цена]*Таблица2[Кол- во]</f>
        <v>480</v>
      </c>
      <c r="T35" s="14"/>
      <c r="U35" s="14"/>
      <c r="V35" s="14"/>
      <c r="W35" s="14"/>
      <c r="X35" s="14"/>
    </row>
    <row r="36" spans="1:24" ht="18" customHeight="1" x14ac:dyDescent="0.25">
      <c r="A36" s="65">
        <v>18</v>
      </c>
      <c r="B36" s="67" t="s">
        <v>61</v>
      </c>
      <c r="C36" s="53"/>
      <c r="D36" s="69"/>
      <c r="E36" s="72">
        <v>29</v>
      </c>
      <c r="F36" s="54">
        <f>Таблица2[Цена 1]*Таблица2[Кол- во]</f>
        <v>2900</v>
      </c>
      <c r="G36" s="55">
        <v>31.9</v>
      </c>
      <c r="H36" s="56">
        <f>Таблица2[Цена 2]*Таблица2[Кол- во]</f>
        <v>3190</v>
      </c>
      <c r="I36" s="63">
        <v>34.51</v>
      </c>
      <c r="J36" s="57">
        <f>Таблица2[Цена 3]*Таблица2[Кол- во]</f>
        <v>3451</v>
      </c>
      <c r="K36" s="58"/>
      <c r="L36" s="59">
        <f>Таблица2[Цена 4]*Таблица2[Кол- во]</f>
        <v>0</v>
      </c>
      <c r="M36" s="58"/>
      <c r="N36" s="59">
        <f>Таблица2[[#This Row],[Цена 5]]*Таблица2[[#This Row],[Кол- во]]</f>
        <v>0</v>
      </c>
      <c r="O36" s="74" t="s">
        <v>38</v>
      </c>
      <c r="P36" s="72">
        <v>100</v>
      </c>
      <c r="Q36" s="60">
        <f>MIN(IF(E36=0,999999,E36),IF(G36=0,999999,G36),IF(I36=0,999999,I36),IF(K36=0,999999,K36),IF(M36=0,999999,M36))</f>
        <v>29</v>
      </c>
      <c r="R36" s="61">
        <f>Таблица2[Минимальная цена]*Таблица2[Кол- во]</f>
        <v>2900</v>
      </c>
      <c r="T36" s="14"/>
      <c r="U36" s="14"/>
      <c r="V36" s="14"/>
      <c r="W36" s="14"/>
      <c r="X36" s="14"/>
    </row>
    <row r="37" spans="1:24" ht="18" customHeight="1" x14ac:dyDescent="0.25">
      <c r="A37" s="65">
        <v>19</v>
      </c>
      <c r="B37" s="67" t="s">
        <v>62</v>
      </c>
      <c r="C37" s="53"/>
      <c r="D37" s="69"/>
      <c r="E37" s="72">
        <v>573</v>
      </c>
      <c r="F37" s="54">
        <f>Таблица2[Цена 1]*Таблица2[Кол- во]</f>
        <v>573</v>
      </c>
      <c r="G37" s="55">
        <v>630.29999999999995</v>
      </c>
      <c r="H37" s="56">
        <f>Таблица2[Цена 2]*Таблица2[Кол- во]</f>
        <v>630.29999999999995</v>
      </c>
      <c r="I37" s="63">
        <v>681.87</v>
      </c>
      <c r="J37" s="57">
        <f>Таблица2[Цена 3]*Таблица2[Кол- во]</f>
        <v>681.87</v>
      </c>
      <c r="K37" s="58"/>
      <c r="L37" s="59">
        <f>Таблица2[Цена 4]*Таблица2[Кол- во]</f>
        <v>0</v>
      </c>
      <c r="M37" s="58"/>
      <c r="N37" s="59">
        <f>Таблица2[[#This Row],[Цена 5]]*Таблица2[[#This Row],[Кол- во]]</f>
        <v>0</v>
      </c>
      <c r="O37" s="74" t="s">
        <v>38</v>
      </c>
      <c r="P37" s="72">
        <v>1</v>
      </c>
      <c r="Q37" s="60">
        <f>MIN(IF(E37=0,999999,E37),IF(G37=0,999999,G37),IF(I37=0,999999,I37),IF(K37=0,999999,K37),IF(M37=0,999999,M37))</f>
        <v>573</v>
      </c>
      <c r="R37" s="61">
        <f>Таблица2[Минимальная цена]*Таблица2[Кол- во]</f>
        <v>573</v>
      </c>
      <c r="T37" s="14"/>
      <c r="U37" s="14"/>
      <c r="V37" s="14"/>
      <c r="W37" s="14"/>
      <c r="X37" s="14"/>
    </row>
    <row r="38" spans="1:24" ht="18" customHeight="1" x14ac:dyDescent="0.25">
      <c r="A38" s="65">
        <v>20</v>
      </c>
      <c r="B38" s="67" t="s">
        <v>63</v>
      </c>
      <c r="C38" s="53"/>
      <c r="D38" s="69"/>
      <c r="E38" s="72">
        <v>852</v>
      </c>
      <c r="F38" s="54">
        <f>Таблица2[Цена 1]*Таблица2[Кол- во]</f>
        <v>852</v>
      </c>
      <c r="G38" s="55">
        <v>937.2</v>
      </c>
      <c r="H38" s="56">
        <f>Таблица2[Цена 2]*Таблица2[Кол- во]</f>
        <v>937.2</v>
      </c>
      <c r="I38" s="63">
        <v>1013.88</v>
      </c>
      <c r="J38" s="57">
        <f>Таблица2[Цена 3]*Таблица2[Кол- во]</f>
        <v>1013.88</v>
      </c>
      <c r="K38" s="58"/>
      <c r="L38" s="59">
        <f>Таблица2[Цена 4]*Таблица2[Кол- во]</f>
        <v>0</v>
      </c>
      <c r="M38" s="58"/>
      <c r="N38" s="59">
        <f>Таблица2[[#This Row],[Цена 5]]*Таблица2[[#This Row],[Кол- во]]</f>
        <v>0</v>
      </c>
      <c r="O38" s="74" t="s">
        <v>38</v>
      </c>
      <c r="P38" s="72">
        <v>1</v>
      </c>
      <c r="Q38" s="60">
        <f>MIN(IF(E38=0,999999,E38),IF(G38=0,999999,G38),IF(I38=0,999999,I38),IF(K38=0,999999,K38),IF(M38=0,999999,M38))</f>
        <v>852</v>
      </c>
      <c r="R38" s="61">
        <f>Таблица2[Минимальная цена]*Таблица2[Кол- во]</f>
        <v>852</v>
      </c>
      <c r="T38" s="14"/>
      <c r="U38" s="14"/>
      <c r="V38" s="14"/>
      <c r="W38" s="14"/>
      <c r="X38" s="14"/>
    </row>
    <row r="39" spans="1:24" ht="18" customHeight="1" x14ac:dyDescent="0.25">
      <c r="A39" s="65">
        <v>21</v>
      </c>
      <c r="B39" s="67" t="s">
        <v>64</v>
      </c>
      <c r="C39" s="53"/>
      <c r="D39" s="69"/>
      <c r="E39" s="72">
        <v>9.5</v>
      </c>
      <c r="F39" s="54">
        <f>Таблица2[Цена 1]*Таблица2[Кол- во]</f>
        <v>950</v>
      </c>
      <c r="G39" s="55">
        <v>10.45</v>
      </c>
      <c r="H39" s="56">
        <f>Таблица2[Цена 2]*Таблица2[Кол- во]</f>
        <v>1045</v>
      </c>
      <c r="I39" s="63">
        <v>11.31</v>
      </c>
      <c r="J39" s="57">
        <f>Таблица2[Цена 3]*Таблица2[Кол- во]</f>
        <v>1131</v>
      </c>
      <c r="K39" s="58"/>
      <c r="L39" s="59">
        <f>Таблица2[Цена 4]*Таблица2[Кол- во]</f>
        <v>0</v>
      </c>
      <c r="M39" s="58"/>
      <c r="N39" s="59">
        <f>Таблица2[[#This Row],[Цена 5]]*Таблица2[[#This Row],[Кол- во]]</f>
        <v>0</v>
      </c>
      <c r="O39" s="74" t="s">
        <v>38</v>
      </c>
      <c r="P39" s="72">
        <v>100</v>
      </c>
      <c r="Q39" s="60">
        <f>MIN(IF(E39=0,999999,E39),IF(G39=0,999999,G39),IF(I39=0,999999,I39),IF(K39=0,999999,K39),IF(M39=0,999999,M39))</f>
        <v>9.5</v>
      </c>
      <c r="R39" s="61">
        <f>Таблица2[Минимальная цена]*Таблица2[Кол- во]</f>
        <v>950</v>
      </c>
      <c r="T39" s="14"/>
      <c r="U39" s="14"/>
      <c r="V39" s="14"/>
      <c r="W39" s="14"/>
      <c r="X39" s="14"/>
    </row>
    <row r="40" spans="1:24" ht="18" customHeight="1" x14ac:dyDescent="0.25">
      <c r="A40" s="65">
        <v>22</v>
      </c>
      <c r="B40" s="67" t="s">
        <v>65</v>
      </c>
      <c r="C40" s="53"/>
      <c r="D40" s="69"/>
      <c r="E40" s="72">
        <v>95.5</v>
      </c>
      <c r="F40" s="54">
        <f>Таблица2[Цена 1]*Таблица2[Кол- во]</f>
        <v>1910</v>
      </c>
      <c r="G40" s="55">
        <v>105.05</v>
      </c>
      <c r="H40" s="56">
        <f>Таблица2[Цена 2]*Таблица2[Кол- во]</f>
        <v>2101</v>
      </c>
      <c r="I40" s="63">
        <v>113.65</v>
      </c>
      <c r="J40" s="57">
        <f>Таблица2[Цена 3]*Таблица2[Кол- во]</f>
        <v>2273</v>
      </c>
      <c r="K40" s="58"/>
      <c r="L40" s="59">
        <f>Таблица2[Цена 4]*Таблица2[Кол- во]</f>
        <v>0</v>
      </c>
      <c r="M40" s="58"/>
      <c r="N40" s="59">
        <f>Таблица2[[#This Row],[Цена 5]]*Таблица2[[#This Row],[Кол- во]]</f>
        <v>0</v>
      </c>
      <c r="O40" s="74" t="s">
        <v>42</v>
      </c>
      <c r="P40" s="72">
        <v>20</v>
      </c>
      <c r="Q40" s="60">
        <f>MIN(IF(E40=0,999999,E40),IF(G40=0,999999,G40),IF(I40=0,999999,I40),IF(K40=0,999999,K40),IF(M40=0,999999,M40))</f>
        <v>95.5</v>
      </c>
      <c r="R40" s="61">
        <f>Таблица2[Минимальная цена]*Таблица2[Кол- во]</f>
        <v>1910</v>
      </c>
      <c r="T40" s="14"/>
      <c r="U40" s="14"/>
      <c r="V40" s="14"/>
      <c r="W40" s="14"/>
      <c r="X40" s="14"/>
    </row>
    <row r="41" spans="1:24" ht="18" customHeight="1" x14ac:dyDescent="0.25">
      <c r="A41" s="65">
        <v>23</v>
      </c>
      <c r="B41" s="67" t="s">
        <v>66</v>
      </c>
      <c r="C41" s="53"/>
      <c r="D41" s="69"/>
      <c r="E41" s="73">
        <v>2425</v>
      </c>
      <c r="F41" s="54">
        <f>Таблица2[Цена 1]*Таблица2[Кол- во]</f>
        <v>2425</v>
      </c>
      <c r="G41" s="55">
        <v>2667.5</v>
      </c>
      <c r="H41" s="56">
        <f>Таблица2[Цена 2]*Таблица2[Кол- во]</f>
        <v>2667.5</v>
      </c>
      <c r="I41" s="63">
        <v>2885.75</v>
      </c>
      <c r="J41" s="57">
        <f>Таблица2[Цена 3]*Таблица2[Кол- во]</f>
        <v>2885.75</v>
      </c>
      <c r="K41" s="58"/>
      <c r="L41" s="59">
        <f>Таблица2[Цена 4]*Таблица2[Кол- во]</f>
        <v>0</v>
      </c>
      <c r="M41" s="58"/>
      <c r="N41" s="59">
        <f>Таблица2[[#This Row],[Цена 5]]*Таблица2[[#This Row],[Кол- во]]</f>
        <v>0</v>
      </c>
      <c r="O41" s="74" t="s">
        <v>38</v>
      </c>
      <c r="P41" s="72">
        <v>1</v>
      </c>
      <c r="Q41" s="60">
        <f>MIN(IF(E41=0,999999,E41),IF(G41=0,999999,G41),IF(I41=0,999999,I41),IF(K41=0,999999,K41),IF(M41=0,999999,M41))</f>
        <v>2425</v>
      </c>
      <c r="R41" s="61">
        <f>Таблица2[Минимальная цена]*Таблица2[Кол- во]</f>
        <v>2425</v>
      </c>
      <c r="T41" s="14"/>
      <c r="U41" s="14"/>
      <c r="V41" s="14"/>
      <c r="W41" s="14"/>
      <c r="X41" s="14"/>
    </row>
    <row r="42" spans="1:24" ht="18" customHeight="1" x14ac:dyDescent="0.25">
      <c r="A42" s="65">
        <v>24</v>
      </c>
      <c r="B42" s="67" t="s">
        <v>67</v>
      </c>
      <c r="C42" s="53"/>
      <c r="D42" s="69"/>
      <c r="E42" s="72">
        <v>185</v>
      </c>
      <c r="F42" s="54">
        <f>Таблица2[Цена 1]*Таблица2[Кол- во]</f>
        <v>18500</v>
      </c>
      <c r="G42" s="55">
        <v>203.5</v>
      </c>
      <c r="H42" s="56">
        <f>Таблица2[Цена 2]*Таблица2[Кол- во]</f>
        <v>20350</v>
      </c>
      <c r="I42" s="63">
        <v>220.15</v>
      </c>
      <c r="J42" s="57">
        <f>Таблица2[Цена 3]*Таблица2[Кол- во]</f>
        <v>22015</v>
      </c>
      <c r="K42" s="58"/>
      <c r="L42" s="59">
        <f>Таблица2[Цена 4]*Таблица2[Кол- во]</f>
        <v>0</v>
      </c>
      <c r="M42" s="58"/>
      <c r="N42" s="59">
        <f>Таблица2[[#This Row],[Цена 5]]*Таблица2[[#This Row],[Кол- во]]</f>
        <v>0</v>
      </c>
      <c r="O42" s="74" t="s">
        <v>43</v>
      </c>
      <c r="P42" s="72">
        <v>100</v>
      </c>
      <c r="Q42" s="60">
        <f>MIN(IF(E42=0,999999,E42),IF(G42=0,999999,G42),IF(I42=0,999999,I42),IF(K42=0,999999,K42),IF(M42=0,999999,M42))</f>
        <v>185</v>
      </c>
      <c r="R42" s="61">
        <f>Таблица2[Минимальная цена]*Таблица2[Кол- во]</f>
        <v>18500</v>
      </c>
      <c r="T42" s="14"/>
      <c r="U42" s="14"/>
      <c r="V42" s="14"/>
      <c r="W42" s="14"/>
      <c r="X42" s="14"/>
    </row>
    <row r="43" spans="1:24" ht="18" customHeight="1" x14ac:dyDescent="0.25">
      <c r="A43" s="65">
        <v>25</v>
      </c>
      <c r="B43" s="67" t="s">
        <v>68</v>
      </c>
      <c r="C43" s="53"/>
      <c r="D43" s="69"/>
      <c r="E43" s="72">
        <v>565</v>
      </c>
      <c r="F43" s="54">
        <f>Таблица2[Цена 1]*Таблица2[Кол- во]</f>
        <v>1130</v>
      </c>
      <c r="G43" s="55">
        <v>621.5</v>
      </c>
      <c r="H43" s="56">
        <f>Таблица2[Цена 2]*Таблица2[Кол- во]</f>
        <v>1243</v>
      </c>
      <c r="I43" s="63">
        <v>672.35</v>
      </c>
      <c r="J43" s="57">
        <f>Таблица2[Цена 3]*Таблица2[Кол- во]</f>
        <v>1344.7</v>
      </c>
      <c r="K43" s="58"/>
      <c r="L43" s="59">
        <f>Таблица2[Цена 4]*Таблица2[Кол- во]</f>
        <v>0</v>
      </c>
      <c r="M43" s="58"/>
      <c r="N43" s="59">
        <f>Таблица2[[#This Row],[Цена 5]]*Таблица2[[#This Row],[Кол- во]]</f>
        <v>0</v>
      </c>
      <c r="O43" s="74" t="s">
        <v>38</v>
      </c>
      <c r="P43" s="72">
        <v>2</v>
      </c>
      <c r="Q43" s="60">
        <f>MIN(IF(E43=0,999999,E43),IF(G43=0,999999,G43),IF(I43=0,999999,I43),IF(K43=0,999999,K43),IF(M43=0,999999,M43))</f>
        <v>565</v>
      </c>
      <c r="R43" s="61">
        <f>Таблица2[Минимальная цена]*Таблица2[Кол- во]</f>
        <v>1130</v>
      </c>
      <c r="T43" s="14"/>
      <c r="U43" s="14"/>
      <c r="V43" s="14"/>
      <c r="W43" s="14"/>
      <c r="X43" s="14"/>
    </row>
    <row r="44" spans="1:24" ht="22.5" thickBot="1" x14ac:dyDescent="0.3">
      <c r="A44" s="65">
        <v>26</v>
      </c>
      <c r="B44" s="68" t="s">
        <v>69</v>
      </c>
      <c r="C44" s="17"/>
      <c r="D44" s="18"/>
      <c r="E44" s="71">
        <v>75.5</v>
      </c>
      <c r="F44" s="21">
        <f>Таблица2[Цена 1]*Таблица2[Кол- во]</f>
        <v>151</v>
      </c>
      <c r="G44" s="19">
        <v>83.05</v>
      </c>
      <c r="H44" s="62">
        <f>Таблица2[Цена 2]*Таблица2[Кол- во]</f>
        <v>166.1</v>
      </c>
      <c r="I44" s="64">
        <v>89.85</v>
      </c>
      <c r="J44" s="20">
        <f>Таблица2[Цена 3]*Таблица2[Кол- во]</f>
        <v>179.7</v>
      </c>
      <c r="K44" s="10"/>
      <c r="L44" s="11">
        <f>Таблица2[Цена 4]*Таблица2[Кол- во]</f>
        <v>0</v>
      </c>
      <c r="M44" s="10"/>
      <c r="N44" s="11">
        <f>Таблица2[[#This Row],[Цена 5]]*Таблица2[[#This Row],[Кол- во]]</f>
        <v>0</v>
      </c>
      <c r="O44" s="74" t="s">
        <v>42</v>
      </c>
      <c r="P44" s="76">
        <v>2</v>
      </c>
      <c r="Q44" s="8">
        <f>MIN(IF(E44=0,999999,E44),IF(G44=0,999999,G44),IF(I44=0,999999,I44),IF(K44=0,999999,K44),IF(M44=0,999999,M44))</f>
        <v>75.5</v>
      </c>
      <c r="R44" s="9">
        <f>Таблица2[Минимальная цена]*Таблица2[Кол- во]</f>
        <v>151</v>
      </c>
      <c r="T44" s="14"/>
      <c r="U44" s="14"/>
      <c r="V44" s="14"/>
      <c r="W44" s="14"/>
      <c r="X44" s="14"/>
    </row>
    <row r="45" spans="1:24" ht="15.75" thickBot="1" x14ac:dyDescent="0.3">
      <c r="A45" s="6"/>
      <c r="B45" s="12" t="s">
        <v>10</v>
      </c>
      <c r="C45" s="5"/>
      <c r="D45" s="13"/>
      <c r="E45" s="39">
        <f>SUM(Таблица2[На сумму 1])</f>
        <v>42701</v>
      </c>
      <c r="F45" s="40"/>
      <c r="G45" s="39">
        <f>SUM(Таблица2[На сумму 2])</f>
        <v>46971.1</v>
      </c>
      <c r="H45" s="40"/>
      <c r="I45" s="39">
        <f>SUM(Таблица2[На сумму 3])</f>
        <v>50814.87999999999</v>
      </c>
      <c r="J45" s="40"/>
      <c r="K45" s="39" t="str">
        <f>IF(SUM(Таблица2[На сумму 4])=0,"",SUM(Таблица2[На сумму 4]))</f>
        <v/>
      </c>
      <c r="L45" s="40"/>
      <c r="M45" s="39" t="str">
        <f>IF(SUM(Таблица2[На сумму 5])=0,"",SUM(Таблица2[На сумму 5]))</f>
        <v/>
      </c>
      <c r="N45" s="40"/>
      <c r="O45" s="5"/>
      <c r="P45" s="5"/>
      <c r="Q45" s="44">
        <f>SUM(Таблица2[На сумму])</f>
        <v>42701</v>
      </c>
      <c r="R45" s="45"/>
      <c r="T45" s="14"/>
      <c r="U45" s="14"/>
      <c r="V45" s="14"/>
      <c r="W45" s="14"/>
      <c r="X45" s="14"/>
    </row>
    <row r="46" spans="1:24" ht="37.5" customHeight="1" x14ac:dyDescent="0.25">
      <c r="T46" s="14"/>
      <c r="U46" s="14"/>
      <c r="V46" s="14"/>
      <c r="W46" s="14"/>
      <c r="X46" s="14"/>
    </row>
    <row r="47" spans="1:24" ht="31.5" customHeight="1" x14ac:dyDescent="0.25">
      <c r="T47" s="14"/>
      <c r="U47" s="14"/>
      <c r="V47" s="14"/>
      <c r="W47" s="14"/>
      <c r="X47" s="14"/>
    </row>
    <row r="48" spans="1:24" x14ac:dyDescent="0.25">
      <c r="T48" s="14"/>
      <c r="U48" s="14"/>
      <c r="V48" s="14"/>
      <c r="W48" s="14"/>
      <c r="X48" s="14"/>
    </row>
    <row r="49" spans="2:24" ht="15" customHeight="1" x14ac:dyDescent="0.25">
      <c r="B49" s="6"/>
      <c r="C49" s="33" t="s">
        <v>35</v>
      </c>
      <c r="D49" s="33"/>
      <c r="E49" s="33"/>
      <c r="F49" s="33"/>
      <c r="G49" s="33"/>
      <c r="H49" s="52">
        <f>SUM(Таблица2[На сумму])</f>
        <v>42701</v>
      </c>
      <c r="I49" s="52"/>
      <c r="J49" s="52"/>
      <c r="T49" s="14"/>
      <c r="U49" s="14"/>
      <c r="V49" s="14"/>
      <c r="W49" s="14"/>
      <c r="X49" s="14"/>
    </row>
    <row r="50" spans="2:24" x14ac:dyDescent="0.25">
      <c r="B50" s="6"/>
      <c r="C50" s="33" t="s">
        <v>18</v>
      </c>
      <c r="D50" s="33"/>
      <c r="E50" s="33"/>
      <c r="F50" s="33"/>
      <c r="G50" s="33"/>
      <c r="H50" s="51">
        <f>IF((STDEV(E45:N45)/AVERAGE(E45:N45))&gt;0.33,"неоднородна",(STDEV(E45:N45)/AVERAGE(E45:N45)))</f>
        <v>8.6672933288532691E-2</v>
      </c>
      <c r="I50" s="51"/>
      <c r="J50" s="51"/>
      <c r="T50" s="14"/>
      <c r="U50" s="14"/>
      <c r="V50" s="14"/>
      <c r="W50" s="14"/>
      <c r="X50" s="14"/>
    </row>
    <row r="51" spans="2:24" x14ac:dyDescent="0.25">
      <c r="B51" s="6"/>
      <c r="C51" s="48"/>
      <c r="D51" s="48"/>
      <c r="E51" s="48"/>
      <c r="F51" s="48"/>
      <c r="G51" s="16"/>
      <c r="H51" s="50"/>
      <c r="I51" s="50"/>
      <c r="J51" s="50"/>
      <c r="T51" s="14"/>
      <c r="U51" s="14"/>
      <c r="V51" s="14"/>
      <c r="W51" s="14"/>
      <c r="X51" s="14"/>
    </row>
    <row r="52" spans="2:24" x14ac:dyDescent="0.25">
      <c r="B52" s="6"/>
      <c r="C52" s="48"/>
      <c r="D52" s="48"/>
      <c r="E52" s="48"/>
      <c r="F52" s="48"/>
      <c r="G52" s="16"/>
      <c r="H52" s="49"/>
      <c r="I52" s="49"/>
      <c r="J52" s="49"/>
      <c r="T52" s="14"/>
      <c r="U52" s="14"/>
      <c r="V52" s="14"/>
      <c r="W52" s="14"/>
      <c r="X52" s="14"/>
    </row>
    <row r="53" spans="2:24" x14ac:dyDescent="0.25">
      <c r="T53" s="14"/>
      <c r="U53" s="14"/>
      <c r="V53" s="14"/>
      <c r="W53" s="14"/>
      <c r="X53" s="14"/>
    </row>
    <row r="54" spans="2:24" x14ac:dyDescent="0.25">
      <c r="N54" s="15"/>
      <c r="Q54" s="14"/>
      <c r="T54" s="14"/>
      <c r="U54" s="14"/>
      <c r="V54" s="14"/>
      <c r="W54" s="14"/>
      <c r="X54" s="14"/>
    </row>
    <row r="55" spans="2:24" x14ac:dyDescent="0.25">
      <c r="N55" s="15"/>
      <c r="Q55" s="14"/>
      <c r="T55" s="14"/>
      <c r="U55" s="14"/>
      <c r="V55" s="14"/>
      <c r="W55" s="14"/>
      <c r="X55" s="14"/>
    </row>
    <row r="56" spans="2:24" x14ac:dyDescent="0.25">
      <c r="N56" s="15"/>
      <c r="Q56" s="14"/>
      <c r="T56" s="14"/>
      <c r="U56" s="14"/>
      <c r="V56" s="14"/>
      <c r="W56" s="14"/>
      <c r="X56" s="14"/>
    </row>
    <row r="57" spans="2:24" x14ac:dyDescent="0.25">
      <c r="Q57" s="14"/>
      <c r="T57" s="14"/>
      <c r="U57" s="14"/>
      <c r="V57" s="14"/>
      <c r="W57" s="14"/>
      <c r="X57" s="14"/>
    </row>
    <row r="58" spans="2:24" x14ac:dyDescent="0.25">
      <c r="I58" s="15"/>
      <c r="Q58" s="14"/>
      <c r="T58" s="14"/>
      <c r="U58" s="14"/>
      <c r="V58" s="14"/>
      <c r="W58" s="14"/>
      <c r="X58" s="14"/>
    </row>
    <row r="61" spans="2:24" x14ac:dyDescent="0.25">
      <c r="S61" s="14"/>
    </row>
  </sheetData>
  <mergeCells count="41">
    <mergeCell ref="C52:F52"/>
    <mergeCell ref="C49:G49"/>
    <mergeCell ref="C50:G50"/>
    <mergeCell ref="H52:J52"/>
    <mergeCell ref="H51:J51"/>
    <mergeCell ref="H50:J50"/>
    <mergeCell ref="H49:J49"/>
    <mergeCell ref="C51:F51"/>
    <mergeCell ref="K45:L45"/>
    <mergeCell ref="M45:N45"/>
    <mergeCell ref="E16:F16"/>
    <mergeCell ref="C14:R14"/>
    <mergeCell ref="Q45:R45"/>
    <mergeCell ref="M16:N16"/>
    <mergeCell ref="M17:N17"/>
    <mergeCell ref="E45:F45"/>
    <mergeCell ref="G45:H45"/>
    <mergeCell ref="G17:H17"/>
    <mergeCell ref="E17:F17"/>
    <mergeCell ref="K17:L17"/>
    <mergeCell ref="I17:J17"/>
    <mergeCell ref="I45:J4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A1:R1"/>
    <mergeCell ref="A3:R3"/>
    <mergeCell ref="A4:R4"/>
    <mergeCell ref="A6:R6"/>
    <mergeCell ref="A5:R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2026-08-17T11:38:37Z</dcterms:modified>
</cp:coreProperties>
</file>