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2.8.51\общая\п.4\2026\Ремонт ТБ, МЧ-6, Б-3\Ремонт ТБ, МЧ-7, МЧ-13\"/>
    </mc:Choice>
  </mc:AlternateContent>
  <bookViews>
    <workbookView xWindow="0" yWindow="0" windowWidth="28800" windowHeight="11835" firstSheet="2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2">Лист3!$A$1:$M$38</definedName>
  </definedNames>
  <calcPr calcId="152511"/>
</workbook>
</file>

<file path=xl/calcChain.xml><?xml version="1.0" encoding="utf-8"?>
<calcChain xmlns="http://schemas.openxmlformats.org/spreadsheetml/2006/main">
  <c r="J18" i="3" l="1"/>
  <c r="J8" i="3" l="1"/>
  <c r="J7" i="3"/>
  <c r="J6" i="3"/>
  <c r="H7" i="3" l="1"/>
  <c r="H8" i="3"/>
  <c r="K8" i="3" s="1"/>
  <c r="H9" i="3"/>
  <c r="H10" i="3"/>
  <c r="H11" i="3"/>
  <c r="H12" i="3"/>
  <c r="H13" i="3"/>
  <c r="H14" i="3"/>
  <c r="H15" i="3"/>
  <c r="H16" i="3"/>
  <c r="H17" i="3"/>
  <c r="K7" i="3" l="1"/>
  <c r="L7" i="3" s="1"/>
  <c r="M7" i="3" s="1"/>
  <c r="K16" i="3"/>
  <c r="L16" i="3" s="1"/>
  <c r="M16" i="3" s="1"/>
  <c r="J16" i="3"/>
  <c r="K14" i="3"/>
  <c r="L14" i="3" s="1"/>
  <c r="M14" i="3" s="1"/>
  <c r="J14" i="3"/>
  <c r="K12" i="3"/>
  <c r="L12" i="3" s="1"/>
  <c r="M12" i="3" s="1"/>
  <c r="J12" i="3"/>
  <c r="K10" i="3"/>
  <c r="L10" i="3" s="1"/>
  <c r="M10" i="3" s="1"/>
  <c r="J10" i="3"/>
  <c r="L8" i="3"/>
  <c r="M8" i="3" s="1"/>
  <c r="K17" i="3"/>
  <c r="L17" i="3" s="1"/>
  <c r="M17" i="3" s="1"/>
  <c r="J17" i="3"/>
  <c r="K15" i="3"/>
  <c r="L15" i="3" s="1"/>
  <c r="M15" i="3" s="1"/>
  <c r="J15" i="3"/>
  <c r="K13" i="3"/>
  <c r="L13" i="3" s="1"/>
  <c r="M13" i="3" s="1"/>
  <c r="J13" i="3"/>
  <c r="K11" i="3"/>
  <c r="L11" i="3" s="1"/>
  <c r="M11" i="3" s="1"/>
  <c r="J11" i="3"/>
  <c r="K9" i="3"/>
  <c r="L9" i="3" s="1"/>
  <c r="M9" i="3" s="1"/>
  <c r="J9" i="3"/>
  <c r="H6" i="3"/>
  <c r="K6" i="3" l="1"/>
  <c r="L6" i="3" s="1"/>
  <c r="G17" i="1"/>
  <c r="A15" i="1" s="1"/>
  <c r="K17" i="1"/>
  <c r="B23" i="1" s="1"/>
  <c r="K6" i="1"/>
  <c r="B12" i="1" s="1"/>
  <c r="M6" i="3" l="1"/>
  <c r="E27" i="1"/>
  <c r="A16" i="1"/>
  <c r="A14" i="1"/>
  <c r="G7" i="2"/>
  <c r="A5" i="2" s="1"/>
  <c r="K7" i="2"/>
  <c r="B13" i="2" s="1"/>
  <c r="G6" i="1"/>
  <c r="A17" i="1" l="1"/>
  <c r="B19" i="1" s="1"/>
  <c r="A21" i="1" s="1"/>
  <c r="A4" i="2"/>
  <c r="A6" i="2"/>
  <c r="A3" i="1"/>
  <c r="A4" i="1"/>
  <c r="A5" i="1"/>
  <c r="A7" i="2" l="1"/>
  <c r="B9" i="2" s="1"/>
  <c r="A11" i="2" s="1"/>
  <c r="A6" i="1"/>
  <c r="B8" i="1" s="1"/>
  <c r="A10" i="1" s="1"/>
</calcChain>
</file>

<file path=xl/sharedStrings.xml><?xml version="1.0" encoding="utf-8"?>
<sst xmlns="http://schemas.openxmlformats.org/spreadsheetml/2006/main" count="91" uniqueCount="58">
  <si>
    <t>кп1</t>
  </si>
  <si>
    <t>кп2</t>
  </si>
  <si>
    <t>кп3</t>
  </si>
  <si>
    <t>итог</t>
  </si>
  <si>
    <t>V вариация</t>
  </si>
  <si>
    <t>среднеквадратичное отклонение</t>
  </si>
  <si>
    <t>средняя цена</t>
  </si>
  <si>
    <t>НМЦ</t>
  </si>
  <si>
    <t>Сумма цен</t>
  </si>
  <si>
    <t>Объем закупки</t>
  </si>
  <si>
    <t>Кол-во предложений</t>
  </si>
  <si>
    <t>Расчет</t>
  </si>
  <si>
    <t>Итого НМЦК</t>
  </si>
  <si>
    <t>рублей</t>
  </si>
  <si>
    <t>Приложение 1  к  обоснованию НМЦК</t>
  </si>
  <si>
    <t>мебель</t>
  </si>
  <si>
    <t>Итого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</si>
  <si>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</si>
  <si>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</si>
  <si>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</si>
  <si>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</si>
  <si>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</si>
  <si>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</si>
  <si>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t>Источники получения информации:</t>
  </si>
  <si>
    <t>ИИ 1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</si>
  <si>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</si>
  <si>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</si>
  <si>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</si>
  <si>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</si>
  <si>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</si>
  <si>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</si>
  <si>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>Тосол</t>
  </si>
  <si>
    <t>Антифриз</t>
  </si>
  <si>
    <t>Совокупность значений, используемых в расчете признается однородной</t>
  </si>
  <si>
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</t>
  </si>
  <si>
    <t xml:space="preserve">Код позиции КТРУ 
(код ОКПД2)
</t>
  </si>
  <si>
    <t>33.13.12.000</t>
  </si>
  <si>
    <t>Коэффициент вариации составил  &lt; 33%</t>
  </si>
  <si>
    <t>шт.</t>
  </si>
  <si>
    <t>Расчет обоснования начальной (максимальной) цены контракта, цены контракта, заключаемого с единственным поставщиком (подрядчиком, исполнителем) с указанием метода ее определения, расчетов и документов, обосновывающих такие расчеты</t>
  </si>
  <si>
    <t>,</t>
  </si>
  <si>
    <t>Цена, установленная заказчиком, руб.*</t>
  </si>
  <si>
    <r>
      <t>V-</t>
    </r>
    <r>
      <rPr>
        <sz val="10.5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</si>
  <si>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0.5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</si>
  <si>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0.5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</si>
  <si>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0.5"/>
        <color theme="1"/>
        <rFont val="Times New Roman"/>
        <family val="1"/>
        <charset val="204"/>
      </rPr>
      <t>начальная максимальная цена контракта</t>
    </r>
  </si>
  <si>
    <t>* руководствуясь принципом эффективности использования бюджетных средств (ст. 34 часть 2 статьи 72 Бюджетного кодекса РФ) цена, выбранная Заказчиком, устанавливается с минимальной цены из предложенных коммерческих предложений</t>
  </si>
  <si>
    <t>усл.ед.</t>
  </si>
  <si>
    <t>Ремонт стоматологической установки ZA-208C (зав.№1210204, инв. 210111218, год выпуска 2012, производитель "Фошань Наньхай Чжиъань Медикал Аппаратус Ко., Лтд.", Китай)</t>
  </si>
  <si>
    <t>Ремонт установки стоматологической Azimut 100A (зав. 10229030022, инв. 210111041, год выпуска 2007, "Фошан Джоинчэмп Медикал Девайс Ко., Лтд.", Китай)</t>
  </si>
  <si>
    <t>В результате исследования цена контракта, заключаемого с единственным поставщиком (подрядчиком, исполнителем), рассчитанная методом сопоставимых рыночных цен (анализа рынка) составляет 62 170,00 рублей.</t>
  </si>
  <si>
    <t>Источник информации 1 - Коммерческое предложение вх. № 146-148 от 21.08.2026, вх. № 146-144 от 21.08.2026</t>
  </si>
  <si>
    <t>Источник информации 2 - Коммерческое предложение вх. № 146-145 от 21.08.2026, вх. № 146-147 от 21.08.2026</t>
  </si>
  <si>
    <t>Источник информации 3 - Коммерческое предложение вх. № 146-143 от 21.08.2026, вх. № 146-145 от 21.08.2026</t>
  </si>
  <si>
    <t>А.Ю.Пшеничнова</t>
  </si>
  <si>
    <t>Дата подготовки обоснования НМЦК:       21.08.2026 г.</t>
  </si>
  <si>
    <t>Диагностика медицинского оборудования: Установка стоматологическая MERCURY 1000 (зав. 1111560, инв. 210110375, год выпуска 2011, ООО "Новгодент", Россия);                                          Стерилизатор паровой ВК-75-01 (зав. 305, инв. 210110373, год выпуска 2001, ОАО "ТЗМОИ", Россия)</t>
  </si>
  <si>
    <t>Инспектор ОМСМТиИО ФКУЗ МСЧ-52 ФСИН России лейтенант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</si>
</sst>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sz val="10.5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7" xfId="0" applyFill="1" applyBorder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24" xfId="0" applyNumberFormat="1" applyFont="1" applyBorder="1" applyAlignment="1">
      <alignment vertical="center"/>
    </xf>
    <xf numFmtId="4" fontId="3" fillId="0" borderId="20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4" fontId="0" fillId="0" borderId="20" xfId="0" applyNumberFormat="1" applyBorder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1" fillId="0" borderId="0" xfId="0" applyFont="1"/>
    <xf numFmtId="0" fontId="7" fillId="0" borderId="0" xfId="0" applyFont="1" applyBorder="1" applyAlignment="1"/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/>
    </xf>
    <xf numFmtId="4" fontId="8" fillId="0" borderId="24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4" fontId="8" fillId="0" borderId="20" xfId="0" applyNumberFormat="1" applyFont="1" applyBorder="1" applyAlignment="1">
      <alignment horizontal="right" vertical="center"/>
    </xf>
    <xf numFmtId="0" fontId="13" fillId="0" borderId="3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2" fontId="13" fillId="0" borderId="2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2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zoomScaleSheetLayoutView="100" workbookViewId="0">
      <selection activeCell="K20" sqref="K20"/>
    </sheetView>
  </sheetViews>
  <sheetFormatPr defaultRowHeight="15" x14ac:dyDescent="0.25"/>
  <sheetData>
    <row r="1" spans="1:11" ht="28.5" customHeight="1" thickBot="1" x14ac:dyDescent="0.3">
      <c r="H1" s="60" t="s">
        <v>14</v>
      </c>
      <c r="I1" s="60"/>
      <c r="J1" s="60"/>
      <c r="K1" s="60"/>
    </row>
    <row r="2" spans="1:11" ht="12" customHeight="1" thickBot="1" x14ac:dyDescent="0.3">
      <c r="A2" s="2"/>
      <c r="B2" s="3" t="s">
        <v>31</v>
      </c>
      <c r="C2" s="3"/>
      <c r="D2" s="3"/>
      <c r="E2" s="3"/>
      <c r="F2" s="4"/>
      <c r="G2" s="4"/>
      <c r="H2" s="4"/>
      <c r="I2" s="4"/>
      <c r="J2" s="4"/>
      <c r="K2" s="5"/>
    </row>
    <row r="3" spans="1:11" x14ac:dyDescent="0.25">
      <c r="A3" s="15">
        <f>(G3-$G$6)*(G3-$G$6)</f>
        <v>0.69444444444443654</v>
      </c>
      <c r="B3" s="61" t="s">
        <v>11</v>
      </c>
      <c r="C3" s="4"/>
      <c r="D3" s="4"/>
      <c r="E3" s="4"/>
      <c r="F3" s="4" t="s">
        <v>0</v>
      </c>
      <c r="G3" s="4">
        <v>70</v>
      </c>
      <c r="H3" s="4"/>
      <c r="I3" s="4"/>
      <c r="J3" s="4"/>
      <c r="K3" s="5"/>
    </row>
    <row r="4" spans="1:11" x14ac:dyDescent="0.25">
      <c r="A4" s="16">
        <f t="shared" ref="A4:A5" si="0">(G4-$G$6)*(G4-$G$6)</f>
        <v>0.11111111111110795</v>
      </c>
      <c r="B4" s="62"/>
      <c r="C4" s="7"/>
      <c r="D4" s="7"/>
      <c r="E4" s="7"/>
      <c r="F4" s="7" t="s">
        <v>1</v>
      </c>
      <c r="G4" s="7">
        <v>70.5</v>
      </c>
      <c r="H4" s="7"/>
      <c r="I4" s="7"/>
      <c r="J4" s="7"/>
      <c r="K4" s="8"/>
    </row>
    <row r="5" spans="1:11" x14ac:dyDescent="0.25">
      <c r="A5" s="16">
        <f t="shared" si="0"/>
        <v>1.3611111111111223</v>
      </c>
      <c r="B5" s="62"/>
      <c r="C5" s="7"/>
      <c r="D5" s="7"/>
      <c r="E5" s="7"/>
      <c r="F5" s="7" t="s">
        <v>2</v>
      </c>
      <c r="G5" s="7">
        <v>72</v>
      </c>
      <c r="H5" s="7"/>
      <c r="I5" s="7"/>
      <c r="J5" s="7"/>
      <c r="K5" s="8"/>
    </row>
    <row r="6" spans="1:11" x14ac:dyDescent="0.25">
      <c r="A6" s="16">
        <f>SUM(A3:A5)/2</f>
        <v>1.0833333333333335</v>
      </c>
      <c r="B6" s="62"/>
      <c r="C6" s="7"/>
      <c r="D6" s="7"/>
      <c r="E6" s="63" t="s">
        <v>6</v>
      </c>
      <c r="F6" s="63"/>
      <c r="G6" s="1">
        <f>AVERAGE(G3:G5)</f>
        <v>70.833333333333329</v>
      </c>
      <c r="H6" s="7"/>
      <c r="I6" s="1" t="s">
        <v>8</v>
      </c>
      <c r="J6" s="1"/>
      <c r="K6" s="9">
        <f>G3+G4+G5</f>
        <v>212.5</v>
      </c>
    </row>
    <row r="7" spans="1:11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6" t="s">
        <v>3</v>
      </c>
      <c r="B8" s="1">
        <f>SQRT(A6)</f>
        <v>1.0408329997330665</v>
      </c>
      <c r="C8" s="12" t="s">
        <v>5</v>
      </c>
      <c r="D8" s="12"/>
      <c r="E8" s="13"/>
      <c r="F8" s="14"/>
      <c r="G8" s="7"/>
      <c r="H8" s="7"/>
      <c r="I8" s="63" t="s">
        <v>9</v>
      </c>
      <c r="J8" s="63"/>
      <c r="K8" s="19">
        <v>150</v>
      </c>
    </row>
    <row r="9" spans="1:11" x14ac:dyDescent="0.25">
      <c r="A9" s="6"/>
      <c r="B9" s="7"/>
      <c r="C9" s="7"/>
      <c r="D9" s="7"/>
      <c r="E9" s="7"/>
      <c r="F9" s="7"/>
      <c r="G9" s="7"/>
      <c r="H9" s="7"/>
      <c r="I9" s="64" t="s">
        <v>10</v>
      </c>
      <c r="J9" s="64"/>
      <c r="K9" s="9">
        <v>3</v>
      </c>
    </row>
    <row r="10" spans="1:11" x14ac:dyDescent="0.25">
      <c r="A10" s="16">
        <f>(B8/G6)*100</f>
        <v>1.4694112937407999</v>
      </c>
      <c r="B10" s="1" t="s">
        <v>4</v>
      </c>
      <c r="C10" s="1"/>
      <c r="D10" s="7"/>
      <c r="E10" s="7"/>
      <c r="F10" s="7"/>
      <c r="G10" s="7"/>
      <c r="H10" s="7"/>
      <c r="I10" s="7"/>
      <c r="J10" s="7"/>
      <c r="K10" s="8"/>
    </row>
    <row r="11" spans="1:11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8"/>
    </row>
    <row r="12" spans="1:11" ht="15.75" thickBot="1" x14ac:dyDescent="0.3">
      <c r="A12" s="17" t="s">
        <v>7</v>
      </c>
      <c r="B12" s="18">
        <f>K8/K9*K6</f>
        <v>10625</v>
      </c>
      <c r="C12" s="10"/>
      <c r="D12" s="10"/>
      <c r="E12" s="10"/>
      <c r="F12" s="10"/>
      <c r="G12" s="10"/>
      <c r="H12" s="10"/>
      <c r="I12" s="10"/>
      <c r="J12" s="10"/>
      <c r="K12" s="11"/>
    </row>
    <row r="13" spans="1:11" ht="15.75" thickBot="1" x14ac:dyDescent="0.3">
      <c r="B13" t="s">
        <v>32</v>
      </c>
    </row>
    <row r="14" spans="1:11" ht="15.75" thickBot="1" x14ac:dyDescent="0.3">
      <c r="A14" s="15">
        <f>(G14-$G$17)*(G14-$G$17)</f>
        <v>0.80999999999998462</v>
      </c>
      <c r="B14" s="70" t="s">
        <v>11</v>
      </c>
      <c r="C14" s="4"/>
      <c r="D14" s="4"/>
      <c r="E14" s="4"/>
      <c r="F14" s="4" t="s">
        <v>0</v>
      </c>
      <c r="G14" s="4">
        <v>90</v>
      </c>
      <c r="H14" s="4"/>
      <c r="I14" s="4"/>
      <c r="J14" s="4"/>
      <c r="K14" s="5"/>
    </row>
    <row r="15" spans="1:11" ht="15.75" thickBot="1" x14ac:dyDescent="0.3">
      <c r="A15" s="15">
        <f>(G15-$G$17)*(G15-$G$17)</f>
        <v>1.0000000000001705E-2</v>
      </c>
      <c r="B15" s="71"/>
      <c r="C15" s="7"/>
      <c r="D15" s="7"/>
      <c r="E15" s="7"/>
      <c r="F15" s="7" t="s">
        <v>1</v>
      </c>
      <c r="G15" s="7">
        <v>91</v>
      </c>
      <c r="H15" s="7"/>
      <c r="I15" s="7"/>
      <c r="J15" s="7"/>
      <c r="K15" s="8"/>
    </row>
    <row r="16" spans="1:11" x14ac:dyDescent="0.25">
      <c r="A16" s="15">
        <f>(G16-$G$17)*(G16-$G$17)</f>
        <v>0.64000000000001822</v>
      </c>
      <c r="B16" s="71"/>
      <c r="C16" s="7"/>
      <c r="D16" s="7"/>
      <c r="E16" s="7"/>
      <c r="F16" s="7" t="s">
        <v>2</v>
      </c>
      <c r="G16" s="7">
        <v>91.7</v>
      </c>
      <c r="H16" s="7"/>
      <c r="I16" s="7"/>
      <c r="J16" s="7"/>
      <c r="K16" s="8"/>
    </row>
    <row r="17" spans="1:11" x14ac:dyDescent="0.25">
      <c r="A17" s="16">
        <f>SUM(A14:A16)/2</f>
        <v>0.7300000000000022</v>
      </c>
      <c r="B17" s="72"/>
      <c r="C17" s="7"/>
      <c r="D17" s="7"/>
      <c r="E17" s="68" t="s">
        <v>6</v>
      </c>
      <c r="F17" s="69"/>
      <c r="G17" s="1">
        <f>AVERAGE(G14:G16)</f>
        <v>90.899999999999991</v>
      </c>
      <c r="H17" s="7"/>
      <c r="I17" s="1" t="s">
        <v>8</v>
      </c>
      <c r="J17" s="1"/>
      <c r="K17" s="9">
        <f>G14+G15+G16</f>
        <v>272.7</v>
      </c>
    </row>
    <row r="18" spans="1:11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 x14ac:dyDescent="0.25">
      <c r="A19" s="6" t="s">
        <v>3</v>
      </c>
      <c r="B19" s="1">
        <f>SQRT(A17)</f>
        <v>0.85440037453175444</v>
      </c>
      <c r="C19" s="12" t="s">
        <v>5</v>
      </c>
      <c r="D19" s="12"/>
      <c r="E19" s="13"/>
      <c r="F19" s="14"/>
      <c r="G19" s="7"/>
      <c r="H19" s="7"/>
      <c r="I19" s="68" t="s">
        <v>9</v>
      </c>
      <c r="J19" s="69"/>
      <c r="K19" s="19">
        <v>100</v>
      </c>
    </row>
    <row r="20" spans="1:11" x14ac:dyDescent="0.25">
      <c r="A20" s="6"/>
      <c r="B20" s="7"/>
      <c r="C20" s="7"/>
      <c r="D20" s="7"/>
      <c r="E20" s="7"/>
      <c r="F20" s="7"/>
      <c r="G20" s="7"/>
      <c r="H20" s="7"/>
      <c r="I20" s="73" t="s">
        <v>10</v>
      </c>
      <c r="J20" s="74"/>
      <c r="K20" s="9">
        <v>3</v>
      </c>
    </row>
    <row r="21" spans="1:11" x14ac:dyDescent="0.25">
      <c r="A21" s="16">
        <f>(B19/G17)*100</f>
        <v>0.93993440542547246</v>
      </c>
      <c r="B21" s="1" t="s">
        <v>4</v>
      </c>
      <c r="C21" s="1"/>
      <c r="D21" s="7"/>
      <c r="E21" s="7"/>
      <c r="F21" s="7"/>
      <c r="G21" s="7"/>
      <c r="H21" s="7"/>
      <c r="I21" s="7"/>
      <c r="J21" s="7"/>
      <c r="K21" s="8"/>
    </row>
    <row r="22" spans="1:11" x14ac:dyDescent="0.25">
      <c r="A22" s="6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 ht="15.75" thickBot="1" x14ac:dyDescent="0.3">
      <c r="A23" s="17" t="s">
        <v>7</v>
      </c>
      <c r="B23" s="18">
        <f>K19/K20*K17</f>
        <v>9090</v>
      </c>
      <c r="C23" s="10"/>
      <c r="D23" s="10"/>
      <c r="E23" s="10"/>
      <c r="F23" s="10"/>
      <c r="G23" s="10"/>
      <c r="H23" s="10"/>
      <c r="I23" s="10"/>
      <c r="J23" s="10"/>
      <c r="K23" s="11"/>
    </row>
    <row r="26" spans="1:11" ht="15.75" thickBot="1" x14ac:dyDescent="0.3"/>
    <row r="27" spans="1:11" ht="15.75" thickBot="1" x14ac:dyDescent="0.3">
      <c r="A27" s="65" t="s">
        <v>12</v>
      </c>
      <c r="B27" s="66"/>
      <c r="C27" s="66"/>
      <c r="D27" s="66"/>
      <c r="E27" s="65">
        <f>B12+B23</f>
        <v>19715</v>
      </c>
      <c r="F27" s="67"/>
      <c r="G27" t="s">
        <v>13</v>
      </c>
    </row>
  </sheetData>
  <mergeCells count="11">
    <mergeCell ref="A27:D27"/>
    <mergeCell ref="E27:F27"/>
    <mergeCell ref="E17:F17"/>
    <mergeCell ref="B14:B17"/>
    <mergeCell ref="I20:J20"/>
    <mergeCell ref="I19:J19"/>
    <mergeCell ref="H1:K1"/>
    <mergeCell ref="B3:B6"/>
    <mergeCell ref="E6:F6"/>
    <mergeCell ref="I8:J8"/>
    <mergeCell ref="I9:J9"/>
  </mergeCells>
  <pageMargins left="0.35" right="0.4" top="0.19" bottom="0.18" header="0.17" footer="0.18"/>
  <pageSetup paperSize="9" scale="8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B27" sqref="B27"/>
    </sheetView>
  </sheetViews>
  <sheetFormatPr defaultRowHeight="15" x14ac:dyDescent="0.25"/>
  <sheetData>
    <row r="1" spans="1:11" x14ac:dyDescent="0.25">
      <c r="C1" s="75" t="s">
        <v>15</v>
      </c>
      <c r="D1" s="75"/>
      <c r="E1" s="75"/>
      <c r="F1" s="75"/>
      <c r="G1" s="75"/>
      <c r="H1" s="75"/>
    </row>
    <row r="2" spans="1:11" ht="28.5" customHeight="1" thickBot="1" x14ac:dyDescent="0.3">
      <c r="H2" s="60" t="s">
        <v>14</v>
      </c>
      <c r="I2" s="60"/>
      <c r="J2" s="60"/>
      <c r="K2" s="60"/>
    </row>
    <row r="3" spans="1:11" ht="12" customHeight="1" thickBot="1" x14ac:dyDescent="0.3">
      <c r="A3" s="2"/>
      <c r="B3" s="3"/>
      <c r="C3" s="3"/>
      <c r="D3" s="3"/>
      <c r="E3" s="3"/>
      <c r="F3" s="4"/>
      <c r="G3" s="4"/>
      <c r="H3" s="4"/>
      <c r="I3" s="4"/>
      <c r="J3" s="4"/>
      <c r="K3" s="5"/>
    </row>
    <row r="4" spans="1:11" ht="15.75" thickBot="1" x14ac:dyDescent="0.3">
      <c r="A4" s="15">
        <f>(G4-$G$7)*(G4-$G$7)</f>
        <v>469855.41160000069</v>
      </c>
      <c r="B4" s="61" t="s">
        <v>11</v>
      </c>
      <c r="C4" s="4"/>
      <c r="D4" s="4"/>
      <c r="E4" s="4"/>
      <c r="F4" s="4">
        <v>1</v>
      </c>
      <c r="G4" s="4">
        <v>2182</v>
      </c>
      <c r="H4" s="4"/>
      <c r="I4" s="4"/>
      <c r="J4" s="4"/>
      <c r="K4" s="5"/>
    </row>
    <row r="5" spans="1:11" ht="15.75" thickBot="1" x14ac:dyDescent="0.3">
      <c r="A5" s="15">
        <f>(G5-$G$7)*(G5-$G$7)</f>
        <v>494096.52639999945</v>
      </c>
      <c r="B5" s="62"/>
      <c r="C5" s="7"/>
      <c r="D5" s="7"/>
      <c r="E5" s="7"/>
      <c r="F5" s="7">
        <v>2</v>
      </c>
      <c r="G5" s="7">
        <v>3570.38</v>
      </c>
      <c r="H5" s="7"/>
      <c r="I5" s="7"/>
      <c r="J5" s="7"/>
      <c r="K5" s="8"/>
    </row>
    <row r="6" spans="1:11" x14ac:dyDescent="0.25">
      <c r="A6" s="15">
        <f>(G6-$G$7)*(G6-$G$7)</f>
        <v>304.85160000001713</v>
      </c>
      <c r="B6" s="62"/>
      <c r="C6" s="7"/>
      <c r="D6" s="7"/>
      <c r="E6" s="7"/>
      <c r="F6" s="7">
        <v>3</v>
      </c>
      <c r="G6" s="7">
        <v>2850</v>
      </c>
      <c r="H6" s="7"/>
      <c r="I6" s="7"/>
      <c r="J6" s="7"/>
      <c r="K6" s="8"/>
    </row>
    <row r="7" spans="1:11" x14ac:dyDescent="0.25">
      <c r="A7" s="16">
        <f>SUM(A4:A6)/2</f>
        <v>482128.39480000007</v>
      </c>
      <c r="B7" s="62"/>
      <c r="C7" s="7"/>
      <c r="D7" s="7"/>
      <c r="E7" s="63" t="s">
        <v>6</v>
      </c>
      <c r="F7" s="63"/>
      <c r="G7" s="1">
        <f>AVERAGE(G4:G6)</f>
        <v>2867.4600000000005</v>
      </c>
      <c r="H7" s="7"/>
      <c r="I7" s="1" t="s">
        <v>8</v>
      </c>
      <c r="J7" s="1"/>
      <c r="K7" s="9">
        <f>G4+G5+G6</f>
        <v>8602.380000000001</v>
      </c>
    </row>
    <row r="8" spans="1:1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6" t="s">
        <v>3</v>
      </c>
      <c r="B9" s="1">
        <f>SQRT(A7)</f>
        <v>694.35466067421203</v>
      </c>
      <c r="C9" s="12" t="s">
        <v>5</v>
      </c>
      <c r="D9" s="12"/>
      <c r="E9" s="13"/>
      <c r="F9" s="14"/>
      <c r="G9" s="7"/>
      <c r="H9" s="7"/>
      <c r="I9" s="63" t="s">
        <v>9</v>
      </c>
      <c r="J9" s="63"/>
      <c r="K9" s="19">
        <v>10</v>
      </c>
    </row>
    <row r="10" spans="1:11" x14ac:dyDescent="0.25">
      <c r="A10" s="6"/>
      <c r="B10" s="7"/>
      <c r="C10" s="7"/>
      <c r="D10" s="7"/>
      <c r="E10" s="7"/>
      <c r="F10" s="7"/>
      <c r="G10" s="7"/>
      <c r="H10" s="7"/>
      <c r="I10" s="64" t="s">
        <v>10</v>
      </c>
      <c r="J10" s="64"/>
      <c r="K10" s="9">
        <v>3</v>
      </c>
    </row>
    <row r="11" spans="1:11" x14ac:dyDescent="0.25">
      <c r="A11" s="16">
        <f>(B9/G7)*100</f>
        <v>24.214972856612192</v>
      </c>
      <c r="B11" s="1" t="s">
        <v>4</v>
      </c>
      <c r="C11" s="1"/>
      <c r="D11" s="7"/>
      <c r="E11" s="7"/>
      <c r="F11" s="7"/>
      <c r="G11" s="7"/>
      <c r="H11" s="7"/>
      <c r="I11" s="7"/>
      <c r="J11" s="7"/>
      <c r="K11" s="8"/>
    </row>
    <row r="12" spans="1:11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8"/>
    </row>
    <row r="13" spans="1:11" ht="15.75" thickBot="1" x14ac:dyDescent="0.3">
      <c r="A13" s="17" t="s">
        <v>7</v>
      </c>
      <c r="B13" s="18">
        <f>K9/K10*K7</f>
        <v>28674.600000000006</v>
      </c>
      <c r="C13" s="10"/>
      <c r="D13" s="10"/>
      <c r="E13" s="10"/>
      <c r="F13" s="10"/>
      <c r="G13" s="10"/>
      <c r="H13" s="10"/>
      <c r="I13" s="10"/>
      <c r="J13" s="10"/>
      <c r="K13" s="11"/>
    </row>
    <row r="16" spans="1:11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8"/>
    </row>
  </sheetData>
  <mergeCells count="6">
    <mergeCell ref="I10:J10"/>
    <mergeCell ref="C1:H1"/>
    <mergeCell ref="H2:K2"/>
    <mergeCell ref="B4:B7"/>
    <mergeCell ref="E7:F7"/>
    <mergeCell ref="I9:J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"/>
  <sheetViews>
    <sheetView tabSelected="1" view="pageBreakPreview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8" sqref="A6:A8"/>
    </sheetView>
  </sheetViews>
  <sheetFormatPr defaultRowHeight="15" x14ac:dyDescent="0.25"/>
  <cols>
    <col min="1" max="1" width="41.85546875" customWidth="1"/>
    <col min="2" max="2" width="12.7109375" hidden="1" customWidth="1"/>
    <col min="3" max="3" width="6.85546875" customWidth="1"/>
    <col min="4" max="4" width="7" customWidth="1"/>
    <col min="5" max="5" width="10.7109375" customWidth="1"/>
    <col min="6" max="6" width="11.140625" customWidth="1"/>
    <col min="7" max="7" width="11.7109375" customWidth="1"/>
    <col min="8" max="9" width="11.140625" customWidth="1"/>
    <col min="10" max="10" width="13.28515625" customWidth="1"/>
    <col min="11" max="11" width="13.85546875" customWidth="1"/>
    <col min="12" max="12" width="13.7109375" customWidth="1"/>
    <col min="13" max="13" width="14.5703125" customWidth="1"/>
  </cols>
  <sheetData>
    <row r="1" spans="1:15" ht="15" customHeight="1" x14ac:dyDescent="0.25">
      <c r="G1" s="21"/>
      <c r="H1" s="21"/>
      <c r="I1" s="21"/>
      <c r="J1" s="21"/>
      <c r="K1" s="21"/>
      <c r="L1" s="21"/>
      <c r="M1" s="21"/>
      <c r="N1" s="21"/>
    </row>
    <row r="2" spans="1:15" ht="42.75" customHeight="1" x14ac:dyDescent="0.25">
      <c r="A2" s="76" t="s">
        <v>39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20"/>
      <c r="O2" s="20"/>
    </row>
    <row r="3" spans="1:15" ht="37.5" customHeight="1" thickBot="1" x14ac:dyDescent="0.3">
      <c r="A3" s="81" t="s">
        <v>20</v>
      </c>
      <c r="B3" s="82"/>
      <c r="C3" s="80" t="s">
        <v>34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20"/>
      <c r="O3" s="20"/>
    </row>
    <row r="4" spans="1:15" ht="15.75" hidden="1" thickBo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70.5" customHeight="1" thickBot="1" x14ac:dyDescent="0.3">
      <c r="A5" s="54" t="s">
        <v>18</v>
      </c>
      <c r="B5" s="55" t="s">
        <v>35</v>
      </c>
      <c r="C5" s="56" t="s">
        <v>17</v>
      </c>
      <c r="D5" s="56" t="s">
        <v>27</v>
      </c>
      <c r="E5" s="57" t="s">
        <v>24</v>
      </c>
      <c r="F5" s="57" t="s">
        <v>30</v>
      </c>
      <c r="G5" s="57" t="s">
        <v>25</v>
      </c>
      <c r="H5" s="58" t="s">
        <v>26</v>
      </c>
      <c r="I5" s="58" t="s">
        <v>41</v>
      </c>
      <c r="J5" s="57" t="s">
        <v>19</v>
      </c>
      <c r="K5" s="57" t="s">
        <v>11</v>
      </c>
      <c r="L5" s="56" t="s">
        <v>29</v>
      </c>
      <c r="M5" s="59" t="s">
        <v>28</v>
      </c>
      <c r="N5" s="20"/>
      <c r="O5" s="20"/>
    </row>
    <row r="6" spans="1:15" ht="89.25" x14ac:dyDescent="0.25">
      <c r="A6" s="45" t="s">
        <v>56</v>
      </c>
      <c r="B6" s="46" t="s">
        <v>36</v>
      </c>
      <c r="C6" s="47" t="s">
        <v>47</v>
      </c>
      <c r="D6" s="48">
        <v>1</v>
      </c>
      <c r="E6" s="53">
        <v>30000</v>
      </c>
      <c r="F6" s="53">
        <v>27000</v>
      </c>
      <c r="G6" s="53">
        <v>25000</v>
      </c>
      <c r="H6" s="49">
        <f>(E6+F6+G6)/3</f>
        <v>27333.333333333332</v>
      </c>
      <c r="I6" s="49">
        <v>25000</v>
      </c>
      <c r="J6" s="50">
        <f>D6*I6</f>
        <v>25000</v>
      </c>
      <c r="K6" s="51">
        <f t="shared" ref="K6:K17" si="0">((H6-E6)*(H6-E6)+(H6-F6)*(H6-F6)+(H6-G6)*(H6-G6))/2</f>
        <v>6333333.333333333</v>
      </c>
      <c r="L6" s="52">
        <f>SQRT(K6)</f>
        <v>2516.6114784235833</v>
      </c>
      <c r="M6" s="51">
        <f t="shared" ref="M6:M17" si="1">L6/H6*100</f>
        <v>9.2071151649643301</v>
      </c>
      <c r="N6" s="20"/>
      <c r="O6" s="20"/>
    </row>
    <row r="7" spans="1:15" ht="51" x14ac:dyDescent="0.25">
      <c r="A7" s="45" t="s">
        <v>49</v>
      </c>
      <c r="B7" s="46"/>
      <c r="C7" s="47" t="s">
        <v>47</v>
      </c>
      <c r="D7" s="48">
        <v>1</v>
      </c>
      <c r="E7" s="53">
        <v>21500</v>
      </c>
      <c r="F7" s="53">
        <v>20895</v>
      </c>
      <c r="G7" s="53">
        <v>19845</v>
      </c>
      <c r="H7" s="49">
        <f t="shared" ref="H7:H17" si="2">(E7+F7+G7)/3</f>
        <v>20746.666666666668</v>
      </c>
      <c r="I7" s="53">
        <v>19845</v>
      </c>
      <c r="J7" s="50">
        <f>D7*I7</f>
        <v>19845</v>
      </c>
      <c r="K7" s="51">
        <f t="shared" si="0"/>
        <v>701258.33333333326</v>
      </c>
      <c r="L7" s="52">
        <f t="shared" ref="L7:L17" si="3">SQRT(K7)</f>
        <v>837.41168688604603</v>
      </c>
      <c r="M7" s="51">
        <f t="shared" si="1"/>
        <v>4.0363673853761854</v>
      </c>
      <c r="N7" s="20"/>
      <c r="O7" s="20"/>
    </row>
    <row r="8" spans="1:15" ht="51" x14ac:dyDescent="0.25">
      <c r="A8" s="45" t="s">
        <v>48</v>
      </c>
      <c r="B8" s="46"/>
      <c r="C8" s="47" t="s">
        <v>47</v>
      </c>
      <c r="D8" s="48">
        <v>1</v>
      </c>
      <c r="E8" s="53">
        <v>19500</v>
      </c>
      <c r="F8" s="53">
        <v>18270</v>
      </c>
      <c r="G8" s="53">
        <v>17325</v>
      </c>
      <c r="H8" s="49">
        <f t="shared" si="2"/>
        <v>18365</v>
      </c>
      <c r="I8" s="53">
        <v>17325</v>
      </c>
      <c r="J8" s="50">
        <f t="shared" ref="J8" si="4">D8*I8</f>
        <v>17325</v>
      </c>
      <c r="K8" s="51">
        <f>((H8-E8)*(H8-E8)+(H8-F8)*(H8-F8)+(H8-G8)*(H8-G8))/2</f>
        <v>1189425</v>
      </c>
      <c r="L8" s="52">
        <f t="shared" si="3"/>
        <v>1090.607628801486</v>
      </c>
      <c r="M8" s="51">
        <f t="shared" si="1"/>
        <v>5.938511455494071</v>
      </c>
      <c r="N8" s="20"/>
      <c r="O8" s="20"/>
    </row>
    <row r="9" spans="1:15" hidden="1" x14ac:dyDescent="0.25">
      <c r="A9" s="34"/>
      <c r="B9" s="31"/>
      <c r="C9" s="33" t="s">
        <v>38</v>
      </c>
      <c r="D9" s="32"/>
      <c r="E9" s="29"/>
      <c r="F9" s="29"/>
      <c r="G9" s="29"/>
      <c r="H9" s="22">
        <f t="shared" si="2"/>
        <v>0</v>
      </c>
      <c r="I9" s="22"/>
      <c r="J9" s="23">
        <f t="shared" ref="J9:J17" si="5">H9*D9</f>
        <v>0</v>
      </c>
      <c r="K9" s="25">
        <f t="shared" si="0"/>
        <v>0</v>
      </c>
      <c r="L9" s="26">
        <f t="shared" si="3"/>
        <v>0</v>
      </c>
      <c r="M9" s="25" t="e">
        <f t="shared" si="1"/>
        <v>#DIV/0!</v>
      </c>
      <c r="N9" s="20"/>
      <c r="O9" s="20"/>
    </row>
    <row r="10" spans="1:15" hidden="1" x14ac:dyDescent="0.25">
      <c r="A10" s="30"/>
      <c r="B10" s="31"/>
      <c r="C10" s="33" t="s">
        <v>38</v>
      </c>
      <c r="D10" s="32"/>
      <c r="E10" s="29"/>
      <c r="F10" s="29"/>
      <c r="G10" s="29"/>
      <c r="H10" s="22">
        <f t="shared" si="2"/>
        <v>0</v>
      </c>
      <c r="I10" s="22"/>
      <c r="J10" s="23">
        <f t="shared" si="5"/>
        <v>0</v>
      </c>
      <c r="K10" s="25">
        <f t="shared" si="0"/>
        <v>0</v>
      </c>
      <c r="L10" s="26">
        <f t="shared" si="3"/>
        <v>0</v>
      </c>
      <c r="M10" s="25" t="e">
        <f t="shared" si="1"/>
        <v>#DIV/0!</v>
      </c>
      <c r="N10" s="20"/>
      <c r="O10" s="20"/>
    </row>
    <row r="11" spans="1:15" hidden="1" x14ac:dyDescent="0.25">
      <c r="A11" s="30"/>
      <c r="B11" s="31"/>
      <c r="C11" s="33" t="s">
        <v>38</v>
      </c>
      <c r="D11" s="32"/>
      <c r="E11" s="29"/>
      <c r="F11" s="29"/>
      <c r="G11" s="29"/>
      <c r="H11" s="22">
        <f t="shared" si="2"/>
        <v>0</v>
      </c>
      <c r="I11" s="22"/>
      <c r="J11" s="23">
        <f t="shared" si="5"/>
        <v>0</v>
      </c>
      <c r="K11" s="25">
        <f t="shared" si="0"/>
        <v>0</v>
      </c>
      <c r="L11" s="26">
        <f t="shared" si="3"/>
        <v>0</v>
      </c>
      <c r="M11" s="25" t="e">
        <f t="shared" si="1"/>
        <v>#DIV/0!</v>
      </c>
      <c r="N11" s="20"/>
      <c r="O11" s="20"/>
    </row>
    <row r="12" spans="1:15" hidden="1" x14ac:dyDescent="0.25">
      <c r="A12" s="30"/>
      <c r="B12" s="31"/>
      <c r="C12" s="33" t="s">
        <v>38</v>
      </c>
      <c r="D12" s="32"/>
      <c r="E12" s="29"/>
      <c r="F12" s="29"/>
      <c r="G12" s="29"/>
      <c r="H12" s="22">
        <f t="shared" si="2"/>
        <v>0</v>
      </c>
      <c r="I12" s="22"/>
      <c r="J12" s="23">
        <f t="shared" si="5"/>
        <v>0</v>
      </c>
      <c r="K12" s="25">
        <f t="shared" si="0"/>
        <v>0</v>
      </c>
      <c r="L12" s="26">
        <f t="shared" si="3"/>
        <v>0</v>
      </c>
      <c r="M12" s="25" t="e">
        <f t="shared" si="1"/>
        <v>#DIV/0!</v>
      </c>
      <c r="N12" s="20"/>
      <c r="O12" s="20"/>
    </row>
    <row r="13" spans="1:15" hidden="1" x14ac:dyDescent="0.25">
      <c r="A13" s="30"/>
      <c r="B13" s="31"/>
      <c r="C13" s="33" t="s">
        <v>38</v>
      </c>
      <c r="D13" s="32"/>
      <c r="E13" s="29"/>
      <c r="F13" s="29"/>
      <c r="G13" s="29"/>
      <c r="H13" s="22">
        <f t="shared" si="2"/>
        <v>0</v>
      </c>
      <c r="I13" s="22"/>
      <c r="J13" s="23">
        <f t="shared" si="5"/>
        <v>0</v>
      </c>
      <c r="K13" s="25">
        <f t="shared" si="0"/>
        <v>0</v>
      </c>
      <c r="L13" s="26">
        <f t="shared" si="3"/>
        <v>0</v>
      </c>
      <c r="M13" s="25" t="e">
        <f t="shared" si="1"/>
        <v>#DIV/0!</v>
      </c>
      <c r="N13" s="20"/>
      <c r="O13" s="20"/>
    </row>
    <row r="14" spans="1:15" hidden="1" x14ac:dyDescent="0.25">
      <c r="A14" s="30"/>
      <c r="B14" s="31"/>
      <c r="C14" s="33" t="s">
        <v>38</v>
      </c>
      <c r="D14" s="32"/>
      <c r="E14" s="29"/>
      <c r="F14" s="29"/>
      <c r="G14" s="29"/>
      <c r="H14" s="22">
        <f t="shared" si="2"/>
        <v>0</v>
      </c>
      <c r="I14" s="22"/>
      <c r="J14" s="23">
        <f t="shared" si="5"/>
        <v>0</v>
      </c>
      <c r="K14" s="25">
        <f t="shared" si="0"/>
        <v>0</v>
      </c>
      <c r="L14" s="26">
        <f t="shared" si="3"/>
        <v>0</v>
      </c>
      <c r="M14" s="25" t="e">
        <f t="shared" si="1"/>
        <v>#DIV/0!</v>
      </c>
      <c r="N14" s="20"/>
      <c r="O14" s="20"/>
    </row>
    <row r="15" spans="1:15" hidden="1" x14ac:dyDescent="0.25">
      <c r="A15" s="30"/>
      <c r="B15" s="31"/>
      <c r="C15" s="33" t="s">
        <v>38</v>
      </c>
      <c r="D15" s="32"/>
      <c r="E15" s="29"/>
      <c r="F15" s="29"/>
      <c r="G15" s="29"/>
      <c r="H15" s="22">
        <f t="shared" si="2"/>
        <v>0</v>
      </c>
      <c r="I15" s="22"/>
      <c r="J15" s="23">
        <f t="shared" si="5"/>
        <v>0</v>
      </c>
      <c r="K15" s="25">
        <f t="shared" si="0"/>
        <v>0</v>
      </c>
      <c r="L15" s="26">
        <f t="shared" si="3"/>
        <v>0</v>
      </c>
      <c r="M15" s="25" t="e">
        <f t="shared" si="1"/>
        <v>#DIV/0!</v>
      </c>
      <c r="N15" s="20"/>
      <c r="O15" s="20"/>
    </row>
    <row r="16" spans="1:15" hidden="1" x14ac:dyDescent="0.25">
      <c r="A16" s="30"/>
      <c r="B16" s="31"/>
      <c r="C16" s="33" t="s">
        <v>38</v>
      </c>
      <c r="D16" s="32"/>
      <c r="E16" s="29"/>
      <c r="F16" s="29"/>
      <c r="G16" s="29"/>
      <c r="H16" s="22">
        <f t="shared" si="2"/>
        <v>0</v>
      </c>
      <c r="I16" s="22"/>
      <c r="J16" s="23">
        <f t="shared" si="5"/>
        <v>0</v>
      </c>
      <c r="K16" s="25">
        <f t="shared" si="0"/>
        <v>0</v>
      </c>
      <c r="L16" s="26">
        <f t="shared" si="3"/>
        <v>0</v>
      </c>
      <c r="M16" s="25" t="e">
        <f t="shared" si="1"/>
        <v>#DIV/0!</v>
      </c>
      <c r="N16" s="20"/>
      <c r="O16" s="20"/>
    </row>
    <row r="17" spans="1:15" hidden="1" x14ac:dyDescent="0.25">
      <c r="A17" s="30"/>
      <c r="B17" s="31"/>
      <c r="C17" s="33" t="s">
        <v>38</v>
      </c>
      <c r="D17" s="32"/>
      <c r="E17" s="29"/>
      <c r="F17" s="29"/>
      <c r="G17" s="29"/>
      <c r="H17" s="22">
        <f t="shared" si="2"/>
        <v>0</v>
      </c>
      <c r="I17" s="22"/>
      <c r="J17" s="23">
        <f t="shared" si="5"/>
        <v>0</v>
      </c>
      <c r="K17" s="25">
        <f t="shared" si="0"/>
        <v>0</v>
      </c>
      <c r="L17" s="26">
        <f t="shared" si="3"/>
        <v>0</v>
      </c>
      <c r="M17" s="25" t="e">
        <f t="shared" si="1"/>
        <v>#DIV/0!</v>
      </c>
      <c r="N17" s="20"/>
      <c r="O17" s="20"/>
    </row>
    <row r="18" spans="1:15" ht="20.100000000000001" customHeight="1" x14ac:dyDescent="0.25">
      <c r="A18" s="35" t="s">
        <v>16</v>
      </c>
      <c r="B18" s="35"/>
      <c r="C18" s="36"/>
      <c r="D18" s="36"/>
      <c r="E18" s="37"/>
      <c r="F18" s="37"/>
      <c r="G18" s="37"/>
      <c r="H18" s="37"/>
      <c r="I18" s="37"/>
      <c r="J18" s="24">
        <f>SUM(J6:J17)</f>
        <v>62170</v>
      </c>
      <c r="K18" s="27"/>
      <c r="L18" s="28"/>
      <c r="M18" s="27"/>
      <c r="N18" s="20"/>
      <c r="O18" s="20"/>
    </row>
    <row r="19" spans="1:15" ht="30.75" customHeight="1" x14ac:dyDescent="0.25">
      <c r="A19" s="83" t="s">
        <v>46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20"/>
      <c r="O19" s="20"/>
    </row>
    <row r="20" spans="1:15" ht="7.5" customHeight="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0"/>
      <c r="O20" s="20"/>
    </row>
    <row r="21" spans="1:15" ht="34.5" customHeight="1" x14ac:dyDescent="0.25">
      <c r="A21" s="88" t="s">
        <v>50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20"/>
      <c r="O21" s="20"/>
    </row>
    <row r="22" spans="1:15" x14ac:dyDescent="0.25">
      <c r="A22" s="91" t="s">
        <v>37</v>
      </c>
      <c r="B22" s="91"/>
      <c r="C22" s="91"/>
      <c r="D22" s="91"/>
      <c r="E22" s="91"/>
      <c r="F22" s="39"/>
      <c r="G22" s="39"/>
      <c r="H22" s="39"/>
      <c r="I22" s="39"/>
      <c r="J22" s="39"/>
      <c r="K22" s="39"/>
      <c r="L22" s="39"/>
      <c r="M22" s="39"/>
      <c r="N22" s="20"/>
      <c r="O22" s="20"/>
    </row>
    <row r="23" spans="1:15" x14ac:dyDescent="0.25">
      <c r="A23" s="91" t="s">
        <v>33</v>
      </c>
      <c r="B23" s="91"/>
      <c r="C23" s="91"/>
      <c r="D23" s="91"/>
      <c r="E23" s="91"/>
      <c r="F23" s="91"/>
      <c r="G23" s="39"/>
      <c r="H23" s="39"/>
      <c r="I23" s="39"/>
      <c r="J23" s="39"/>
      <c r="K23" s="39"/>
      <c r="L23" s="39"/>
      <c r="M23" s="39"/>
      <c r="N23" s="20"/>
      <c r="O23" s="20"/>
    </row>
    <row r="24" spans="1:15" x14ac:dyDescent="0.25">
      <c r="A24" s="90" t="s">
        <v>21</v>
      </c>
      <c r="B24" s="90"/>
      <c r="C24" s="90"/>
      <c r="D24" s="90"/>
      <c r="E24" s="90"/>
      <c r="F24" s="40"/>
      <c r="G24" s="40"/>
      <c r="H24" s="40"/>
      <c r="I24" s="40"/>
      <c r="J24" s="40"/>
      <c r="K24" s="40"/>
      <c r="L24" s="40"/>
      <c r="M24" s="40"/>
      <c r="N24" s="20"/>
      <c r="O24" s="20"/>
    </row>
    <row r="25" spans="1:15" x14ac:dyDescent="0.25">
      <c r="A25" s="87" t="s">
        <v>22</v>
      </c>
      <c r="B25" s="87"/>
      <c r="C25" s="87"/>
      <c r="D25" s="87"/>
      <c r="E25" s="87"/>
      <c r="F25" s="87"/>
      <c r="G25" s="87"/>
      <c r="H25" s="87"/>
      <c r="I25" s="41"/>
      <c r="J25" s="40"/>
      <c r="K25" s="40"/>
      <c r="L25" s="40"/>
      <c r="M25" s="40"/>
      <c r="N25" s="20"/>
      <c r="O25" s="20"/>
    </row>
    <row r="26" spans="1:15" x14ac:dyDescent="0.25">
      <c r="A26" s="86" t="s">
        <v>42</v>
      </c>
      <c r="B26" s="86"/>
      <c r="C26" s="86"/>
      <c r="D26" s="86"/>
      <c r="E26" s="86"/>
      <c r="F26" s="40"/>
      <c r="G26" s="40"/>
      <c r="H26" s="40"/>
      <c r="I26" s="40"/>
      <c r="J26" s="40"/>
      <c r="K26" s="40"/>
      <c r="L26" s="40"/>
      <c r="M26" s="40"/>
      <c r="N26" s="20"/>
      <c r="O26" s="20"/>
    </row>
    <row r="27" spans="1:15" x14ac:dyDescent="0.25">
      <c r="A27" s="86" t="s">
        <v>43</v>
      </c>
      <c r="B27" s="86"/>
      <c r="C27" s="86"/>
      <c r="D27" s="86"/>
      <c r="E27" s="86"/>
      <c r="F27" s="86"/>
      <c r="G27" s="40"/>
      <c r="H27" s="40"/>
      <c r="I27" s="40"/>
      <c r="J27" s="40"/>
      <c r="K27" s="40"/>
      <c r="L27" s="40"/>
      <c r="M27" s="40"/>
      <c r="N27" s="20"/>
      <c r="O27" s="20"/>
    </row>
    <row r="28" spans="1:15" x14ac:dyDescent="0.25">
      <c r="A28" s="86" t="s">
        <v>44</v>
      </c>
      <c r="B28" s="86"/>
      <c r="C28" s="86"/>
      <c r="D28" s="86"/>
      <c r="E28" s="86"/>
      <c r="F28" s="86"/>
      <c r="G28" s="40"/>
      <c r="H28" s="40"/>
      <c r="I28" s="40"/>
      <c r="J28" s="40"/>
      <c r="K28" s="40"/>
      <c r="L28" s="40"/>
      <c r="M28" s="40"/>
      <c r="N28" s="20"/>
      <c r="O28" s="20"/>
    </row>
    <row r="29" spans="1:15" x14ac:dyDescent="0.25">
      <c r="A29" s="86" t="s">
        <v>45</v>
      </c>
      <c r="B29" s="86"/>
      <c r="C29" s="86"/>
      <c r="D29" s="86"/>
      <c r="E29" s="86"/>
      <c r="F29" s="86"/>
      <c r="G29" s="86"/>
      <c r="H29" s="40"/>
      <c r="I29" s="40"/>
      <c r="J29" s="40"/>
      <c r="K29" s="40"/>
      <c r="L29" s="40"/>
      <c r="M29" s="40"/>
      <c r="N29" s="20"/>
      <c r="O29" s="20"/>
    </row>
    <row r="30" spans="1:15" x14ac:dyDescent="0.25">
      <c r="A30" s="87" t="s">
        <v>23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40"/>
      <c r="N30" s="20"/>
      <c r="O30" s="20"/>
    </row>
    <row r="31" spans="1:15" x14ac:dyDescent="0.25">
      <c r="A31" s="87" t="s">
        <v>51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40" t="s">
        <v>40</v>
      </c>
      <c r="N31" s="20"/>
      <c r="O31" s="20"/>
    </row>
    <row r="32" spans="1:15" x14ac:dyDescent="0.25">
      <c r="A32" s="40" t="s">
        <v>52</v>
      </c>
      <c r="B32" s="40"/>
      <c r="C32" s="40"/>
      <c r="D32" s="40"/>
      <c r="E32" s="40"/>
      <c r="F32" s="42"/>
      <c r="G32" s="40"/>
      <c r="H32" s="40"/>
      <c r="I32" s="40"/>
      <c r="J32" s="40"/>
      <c r="K32" s="40"/>
      <c r="L32" s="40"/>
      <c r="M32" s="40"/>
      <c r="N32" s="20"/>
      <c r="O32" s="20"/>
    </row>
    <row r="33" spans="1:15" x14ac:dyDescent="0.25">
      <c r="A33" s="87" t="s">
        <v>53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40"/>
      <c r="N33" s="20"/>
      <c r="O33" s="20"/>
    </row>
    <row r="34" spans="1:15" ht="10.5" customHeight="1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0"/>
      <c r="N34" s="20"/>
      <c r="O34" s="20"/>
    </row>
    <row r="35" spans="1:15" ht="35.25" customHeight="1" x14ac:dyDescent="0.25">
      <c r="A35" s="77" t="s">
        <v>57</v>
      </c>
      <c r="B35" s="77"/>
      <c r="C35" s="77"/>
      <c r="D35" s="78"/>
      <c r="E35" s="78"/>
      <c r="F35" s="78"/>
      <c r="G35" s="43"/>
      <c r="H35" s="79" t="s">
        <v>54</v>
      </c>
      <c r="I35" s="79"/>
      <c r="J35" s="79"/>
      <c r="K35" s="79"/>
      <c r="L35" s="79"/>
      <c r="M35" s="44"/>
      <c r="N35" s="20"/>
      <c r="O35" s="20"/>
    </row>
    <row r="36" spans="1:15" ht="9" customHeight="1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0"/>
      <c r="N36" s="20"/>
      <c r="O36" s="20"/>
    </row>
    <row r="37" spans="1:15" ht="15.75" customHeight="1" x14ac:dyDescent="0.25">
      <c r="A37" s="89" t="s">
        <v>55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20"/>
      <c r="O37" s="20"/>
    </row>
    <row r="38" spans="1:1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1:15" ht="15.75" x14ac:dyDescent="0.25">
      <c r="A39" s="84"/>
      <c r="B39" s="84"/>
      <c r="C39" s="84"/>
      <c r="D39" s="84"/>
      <c r="E39" s="84"/>
      <c r="F39" s="84"/>
      <c r="G39" s="85"/>
      <c r="H39" s="20"/>
      <c r="I39" s="20"/>
      <c r="J39" s="20"/>
      <c r="K39" s="20"/>
      <c r="L39" s="20"/>
      <c r="M39" s="20"/>
      <c r="N39" s="20"/>
      <c r="O39" s="20"/>
    </row>
    <row r="40" spans="1:1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1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1:1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5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15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1:15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15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1:1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1:1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</row>
    <row r="55" spans="1:1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</row>
    <row r="57" spans="1:1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  <row r="59" spans="1:1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</row>
    <row r="60" spans="1:1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</row>
    <row r="61" spans="1:1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</row>
    <row r="62" spans="1:1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</row>
    <row r="63" spans="1:1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5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</row>
    <row r="65" spans="1:15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</row>
    <row r="66" spans="1:15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15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5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1:15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1:15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1:15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1:15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1:15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1:15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1:15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  <row r="76" spans="1:15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</row>
    <row r="77" spans="1:15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spans="1:15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spans="1:15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1:15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1:15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</row>
    <row r="82" spans="1:15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1:15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1:15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1:15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1:15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1:15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spans="1:15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1:15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0" spans="1:15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</row>
    <row r="91" spans="1:15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</row>
    <row r="92" spans="1:15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</row>
    <row r="93" spans="1:15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</row>
    <row r="94" spans="1:15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1:15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</row>
    <row r="96" spans="1:15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</row>
    <row r="97" spans="1:15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</row>
    <row r="98" spans="1:15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</row>
    <row r="99" spans="1:15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</row>
    <row r="100" spans="1:15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</row>
    <row r="101" spans="1:15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</row>
    <row r="102" spans="1:15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</row>
    <row r="103" spans="1:15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</row>
    <row r="104" spans="1:15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</row>
    <row r="105" spans="1:15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</row>
    <row r="106" spans="1:15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</row>
    <row r="107" spans="1:15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</row>
    <row r="108" spans="1:15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</row>
    <row r="109" spans="1:15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</row>
    <row r="110" spans="1:15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</row>
    <row r="111" spans="1:15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</row>
    <row r="112" spans="1:15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</row>
    <row r="113" spans="1:15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</row>
    <row r="114" spans="1:15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</row>
    <row r="115" spans="1:15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</row>
    <row r="116" spans="1:15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</row>
    <row r="117" spans="1:15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</row>
    <row r="118" spans="1:15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</row>
    <row r="119" spans="1:15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</row>
    <row r="120" spans="1:15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</row>
    <row r="121" spans="1:15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</row>
    <row r="122" spans="1:15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</row>
    <row r="123" spans="1:15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</row>
    <row r="124" spans="1:15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</row>
    <row r="125" spans="1:15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</row>
    <row r="126" spans="1:15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</row>
    <row r="127" spans="1:15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</row>
    <row r="128" spans="1:15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</row>
    <row r="129" spans="1:15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</row>
    <row r="131" spans="1:15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</row>
    <row r="132" spans="1:15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</row>
    <row r="133" spans="1:15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</row>
    <row r="134" spans="1:15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</row>
    <row r="135" spans="1:15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</row>
    <row r="136" spans="1:1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</row>
    <row r="137" spans="1:15" x14ac:dyDescent="0.25">
      <c r="N137" s="20"/>
      <c r="O137" s="20"/>
    </row>
    <row r="138" spans="1:15" x14ac:dyDescent="0.25">
      <c r="N138" s="20"/>
      <c r="O138" s="20"/>
    </row>
    <row r="139" spans="1:15" x14ac:dyDescent="0.25">
      <c r="N139" s="20"/>
      <c r="O139" s="20"/>
    </row>
    <row r="140" spans="1:15" x14ac:dyDescent="0.25">
      <c r="N140" s="20"/>
      <c r="O140" s="20"/>
    </row>
  </sheetData>
  <mergeCells count="21">
    <mergeCell ref="A39:G39"/>
    <mergeCell ref="A26:E26"/>
    <mergeCell ref="A25:H25"/>
    <mergeCell ref="A21:M21"/>
    <mergeCell ref="A37:M37"/>
    <mergeCell ref="A27:F27"/>
    <mergeCell ref="A28:F28"/>
    <mergeCell ref="A29:G29"/>
    <mergeCell ref="A30:L30"/>
    <mergeCell ref="A31:L31"/>
    <mergeCell ref="A33:L33"/>
    <mergeCell ref="A24:E24"/>
    <mergeCell ref="A22:E22"/>
    <mergeCell ref="A23:F23"/>
    <mergeCell ref="A2:M2"/>
    <mergeCell ref="A35:C35"/>
    <mergeCell ref="D35:F35"/>
    <mergeCell ref="H35:L35"/>
    <mergeCell ref="C3:M3"/>
    <mergeCell ref="A3:B3"/>
    <mergeCell ref="A19:M19"/>
  </mergeCells>
  <printOptions horizontalCentered="1"/>
  <pageMargins left="0.19685039370078741" right="0.19685039370078741" top="0.70866141732283472" bottom="0.15748031496062992" header="0.11811023622047245" footer="0.15748031496062992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Пшеничнова Анастасия Юрьевна</cp:lastModifiedBy>
  <cp:lastPrinted>2026-08-24T13:06:03Z</cp:lastPrinted>
  <dcterms:created xsi:type="dcterms:W3CDTF">2014-03-03T05:25:34Z</dcterms:created>
  <dcterms:modified xsi:type="dcterms:W3CDTF">2026-08-24T13:33:37Z</dcterms:modified>
</cp:coreProperties>
</file>