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ninAAl\Desktop\Калинин\РСиБИ\Покров\ПОКРОВ 1\Карточка закупки\"/>
    </mc:Choice>
  </mc:AlternateContent>
  <bookViews>
    <workbookView xWindow="0" yWindow="60" windowWidth="16380" windowHeight="8130" tabRatio="500" firstSheet="1" activeTab="1"/>
  </bookViews>
  <sheets>
    <sheet name="НМЦК по приказу" sheetId="21" state="hidden" r:id="rId1"/>
    <sheet name="НМЦК для ЕИС" sheetId="22" r:id="rId2"/>
  </sheets>
  <definedNames>
    <definedName name="_xlnm._FilterDatabase" localSheetId="1" hidden="1">'НМЦК для ЕИС'!$G$4:$G$7</definedName>
    <definedName name="_xlnm.Print_Area" localSheetId="1">'НМЦК для ЕИС'!$A$4:$Q$12</definedName>
    <definedName name="_xlnm.Print_Area" localSheetId="0">'НМЦК по приказу'!$A$1:$L$18</definedName>
  </definedNames>
  <calcPr calcId="152511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22" l="1"/>
  <c r="G14" i="22"/>
  <c r="F14" i="22"/>
  <c r="E14" i="22"/>
  <c r="F18" i="21" l="1"/>
  <c r="H19" i="21" l="1"/>
  <c r="G19" i="21"/>
  <c r="F19" i="21"/>
  <c r="J14" i="21"/>
  <c r="I14" i="21" s="1"/>
  <c r="K14" i="21" l="1"/>
  <c r="M11" i="22"/>
  <c r="L14" i="21" l="1"/>
  <c r="L7" i="22" l="1"/>
  <c r="M7" i="22" s="1"/>
  <c r="N7" i="22" s="1"/>
  <c r="J13" i="21"/>
  <c r="I13" i="21" s="1"/>
  <c r="P7" i="22" l="1"/>
  <c r="O7" i="22"/>
  <c r="Q7" i="22" s="1"/>
  <c r="Q8" i="22" s="1"/>
  <c r="K13" i="21"/>
  <c r="L13" i="21" l="1"/>
  <c r="L15" i="21" s="1"/>
  <c r="K15" i="21"/>
  <c r="L9" i="22"/>
  <c r="M9" i="22" s="1"/>
  <c r="F17" i="21" l="1"/>
  <c r="G17" i="21" s="1"/>
  <c r="G18" i="21"/>
</calcChain>
</file>

<file path=xl/sharedStrings.xml><?xml version="1.0" encoding="utf-8"?>
<sst xmlns="http://schemas.openxmlformats.org/spreadsheetml/2006/main" count="60" uniqueCount="50">
  <si>
    <t>Кол-во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</si>
  <si>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</si>
  <si>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</si>
  <si>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</si>
  <si>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</si>
  <si>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</si>
  <si>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</si>
  <si>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</si>
  <si>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Итоговое значение НМЦК (ЦК) (руб.)</t>
  </si>
  <si>
    <t>Цена за ед.(руб.)</t>
  </si>
  <si>
    <t>№ 
п/п</t>
  </si>
  <si>
    <t>Ср. рыночная цена за единицу, руб.</t>
  </si>
  <si>
    <t xml:space="preserve">Дата подготовки обоснования НМЦК(ЦК) </t>
  </si>
  <si>
    <t xml:space="preserve">Предмет контракта </t>
  </si>
  <si>
    <t>Используемый метод определения НМЦК(ЦК)</t>
  </si>
  <si>
    <t xml:space="preserve"> метод сопоставимых рыночных цен (анализа рынка)</t>
  </si>
  <si>
    <t>Реквизиты запросов ценовой информации (в т.ч. в ЕИС)</t>
  </si>
  <si>
    <t>Всего 
НМЦК (ЦК) с учетом ЛБО (руб.)</t>
  </si>
  <si>
    <t>-</t>
  </si>
  <si>
    <t xml:space="preserve">В результате проведенного расчета Н(М)ЦК составила: </t>
  </si>
  <si>
    <t>С учетом выделенных лимитов начальная (максимальная) цена составит:</t>
  </si>
  <si>
    <t xml:space="preserve">Обоснование начальной (максимальной) цены контракта
</t>
  </si>
  <si>
    <t>№</t>
  </si>
  <si>
    <t>Наименование объекта</t>
  </si>
  <si>
    <t>Ед. изм</t>
  </si>
  <si>
    <t>Ценовая информация стоимости объекта закупки, (руб) за ед.изм.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</si>
  <si>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</si>
  <si>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</si>
  <si>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</si>
  <si>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</si>
  <si>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</si>
  <si>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</si>
  <si>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</si>
  <si>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</si>
  <si>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</si>
  <si>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</si>
  <si>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  (руб.)</t>
  </si>
  <si>
    <t>ИТОГО:</t>
  </si>
  <si>
    <t>В результате произведенного расчета, начальная(максимальная) цена контракта составила:</t>
  </si>
  <si>
    <t>Оказание услуг по ремонту устройств хранения и обработки информации в защищенном исполнении СТБ 501F</t>
  </si>
  <si>
    <t>шт.</t>
  </si>
  <si>
    <t>Средство защиты информации от утечки информации по каналу побочных электромагнитных излучений (Генератор шума Покров исполнение 1 или эквивалент)</t>
  </si>
  <si>
    <t>Источник № 1.
Вх. № 5745 от 11.06.2026</t>
  </si>
  <si>
    <t>Комплект документов по результатам СП/СИ на партию с правом копирования</t>
  </si>
  <si>
    <t>исх. от 10.06.2026 № 57-23-34/3695, запрос цен на ЕИС от 05.06.2026 № 0862100005126000472</t>
  </si>
  <si>
    <t>Источник № 2.
Вх. № **** от 11.06.2026</t>
  </si>
  <si>
    <t>Источник № 3.
Вх. № **** от 11.06.2026</t>
  </si>
  <si>
    <t>Источник № 2.
Вх. № 5943 от 18.06.2026</t>
  </si>
  <si>
    <t>Источник № 3.
Вх. № 5944 от 18.06.2026</t>
  </si>
  <si>
    <t>Источник № 1.
Вх. № 5945 от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</si>
</sst>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_)"/>
  </numFmts>
  <fonts count="23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 tint="-0.34998626667073579"/>
      <name val="Calibri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0"/>
      <name val="Arial Cyr"/>
      <charset val="204"/>
    </font>
    <font>
      <sz val="10"/>
      <name val="Courier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0" fillId="0" borderId="0"/>
    <xf numFmtId="0" fontId="1" fillId="0" borderId="0"/>
    <xf numFmtId="165" fontId="21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4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Protection="1"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Protection="1">
      <protection locked="0"/>
    </xf>
    <xf numFmtId="0" fontId="13" fillId="0" borderId="10" xfId="1" applyFont="1" applyFill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164" fontId="5" fillId="0" borderId="10" xfId="1" applyNumberFormat="1" applyFont="1" applyBorder="1" applyAlignment="1" applyProtection="1">
      <alignment horizontal="center" vertical="center" wrapText="1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164" fontId="5" fillId="0" borderId="1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16" fillId="0" borderId="10" xfId="1" applyFont="1" applyBorder="1" applyAlignment="1" applyProtection="1">
      <alignment horizontal="center" vertical="top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10" fillId="0" borderId="0" xfId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2" fontId="16" fillId="0" borderId="10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2" fontId="19" fillId="0" borderId="0" xfId="0" applyNumberFormat="1" applyFont="1"/>
    <xf numFmtId="0" fontId="13" fillId="0" borderId="10" xfId="1" applyFont="1" applyBorder="1" applyAlignment="1" applyProtection="1">
      <alignment horizontal="center" vertical="top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4" fontId="17" fillId="0" borderId="0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4" fontId="17" fillId="0" borderId="11" xfId="1" applyNumberFormat="1" applyFont="1" applyBorder="1" applyAlignment="1">
      <alignment horizontal="center" vertical="center" wrapText="1"/>
    </xf>
    <xf numFmtId="4" fontId="11" fillId="0" borderId="0" xfId="1" applyNumberFormat="1" applyFont="1" applyProtection="1"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17" fillId="0" borderId="0" xfId="1" applyFont="1" applyFill="1" applyBorder="1" applyAlignment="1">
      <alignment horizontal="center" vertical="top" wrapText="1"/>
    </xf>
    <xf numFmtId="0" fontId="18" fillId="0" borderId="0" xfId="1" applyFont="1" applyBorder="1" applyAlignment="1">
      <alignment wrapText="1"/>
    </xf>
    <xf numFmtId="2" fontId="17" fillId="0" borderId="0" xfId="1" applyNumberFormat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/>
    </xf>
    <xf numFmtId="0" fontId="10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right" wrapText="1"/>
      <protection locked="0"/>
    </xf>
    <xf numFmtId="0" fontId="2" fillId="0" borderId="0" xfId="1" applyFont="1" applyAlignment="1">
      <alignment horizontal="right" wrapText="1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2" fontId="13" fillId="0" borderId="10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Обычный" xfId="0" builtinId="0"/>
    <cellStyle name="Обычный 100" xfId="2"/>
    <cellStyle name="Обычный 2" xfId="1"/>
    <cellStyle name="Обычный 2 3" xfId="3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2571750"/>
          <a:ext cx="695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1009650</xdr:colOff>
      <xdr:row>5</xdr:row>
      <xdr:rowOff>895350</xdr:rowOff>
    </xdr:from>
    <xdr:to>
      <xdr:col>12</xdr:col>
      <xdr:colOff>771525</xdr:colOff>
      <xdr:row>5</xdr:row>
      <xdr:rowOff>1333500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81900" y="25146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5</xdr:row>
      <xdr:rowOff>1571625</xdr:rowOff>
    </xdr:from>
    <xdr:to>
      <xdr:col>14</xdr:col>
      <xdr:colOff>1504950</xdr:colOff>
      <xdr:row>5</xdr:row>
      <xdr:rowOff>1933575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63050" y="31908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5</xdr:row>
      <xdr:rowOff>1400175</xdr:rowOff>
    </xdr:from>
    <xdr:to>
      <xdr:col>14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10700" y="30194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"/>
  <sheetViews>
    <sheetView view="pageBreakPreview" topLeftCell="A7" zoomScale="115" zoomScaleNormal="100" zoomScaleSheetLayoutView="115" workbookViewId="0">
      <selection activeCell="O11" sqref="O11"/>
    </sheetView>
  </sheetViews>
  <sheetFormatPr defaultRowHeight="15" x14ac:dyDescent="0.25"/>
  <cols>
    <col min="1" max="1" width="8.140625" customWidth="1"/>
    <col min="2" max="2" width="14.42578125" customWidth="1"/>
    <col min="3" max="3" width="35.28515625" customWidth="1"/>
    <col min="4" max="4" width="10.140625" bestFit="1" customWidth="1"/>
    <col min="6" max="6" width="14.42578125" customWidth="1"/>
    <col min="7" max="7" width="14.28515625" customWidth="1"/>
    <col min="8" max="8" width="15.140625" customWidth="1"/>
    <col min="11" max="11" width="11.42578125" customWidth="1"/>
    <col min="12" max="12" width="18.7109375" customWidth="1"/>
    <col min="13" max="13" width="12.5703125" customWidth="1"/>
  </cols>
  <sheetData>
    <row r="1" spans="1:15" ht="40.5" customHeight="1" x14ac:dyDescent="0.2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5" x14ac:dyDescent="0.25">
      <c r="A2" s="1"/>
    </row>
    <row r="3" spans="1:15" x14ac:dyDescent="0.25">
      <c r="A3" s="1" t="s">
        <v>12</v>
      </c>
      <c r="D3" s="43">
        <v>46184</v>
      </c>
    </row>
    <row r="4" spans="1:15" x14ac:dyDescent="0.25">
      <c r="A4" s="1" t="s">
        <v>13</v>
      </c>
      <c r="C4" s="1" t="s">
        <v>39</v>
      </c>
    </row>
    <row r="5" spans="1:15" x14ac:dyDescent="0.25">
      <c r="A5" s="1" t="s">
        <v>14</v>
      </c>
      <c r="D5" s="1" t="s">
        <v>15</v>
      </c>
    </row>
    <row r="6" spans="1:15" x14ac:dyDescent="0.25">
      <c r="A6" s="1" t="s">
        <v>16</v>
      </c>
      <c r="D6" s="42" t="s">
        <v>44</v>
      </c>
    </row>
    <row r="7" spans="1:15" ht="16.5" thickBot="1" x14ac:dyDescent="0.3">
      <c r="A7" s="2"/>
    </row>
    <row r="8" spans="1:15" ht="15.75" thickBot="1" x14ac:dyDescent="0.3">
      <c r="A8" s="47" t="s">
        <v>10</v>
      </c>
      <c r="B8" s="47" t="s">
        <v>2</v>
      </c>
      <c r="C8" s="47" t="s">
        <v>3</v>
      </c>
      <c r="D8" s="47" t="s">
        <v>4</v>
      </c>
      <c r="E8" s="47" t="s">
        <v>0</v>
      </c>
      <c r="F8" s="51" t="s">
        <v>5</v>
      </c>
      <c r="G8" s="52"/>
      <c r="H8" s="52"/>
      <c r="I8" s="52"/>
      <c r="J8" s="52"/>
      <c r="K8" s="53"/>
      <c r="L8" s="47" t="s">
        <v>17</v>
      </c>
    </row>
    <row r="9" spans="1:15" ht="64.5" customHeight="1" thickBot="1" x14ac:dyDescent="0.3">
      <c r="A9" s="48"/>
      <c r="B9" s="48"/>
      <c r="C9" s="48"/>
      <c r="D9" s="48"/>
      <c r="E9" s="48"/>
      <c r="F9" s="51" t="s">
        <v>6</v>
      </c>
      <c r="G9" s="52"/>
      <c r="H9" s="53"/>
      <c r="I9" s="47" t="s">
        <v>7</v>
      </c>
      <c r="J9" s="47" t="s">
        <v>11</v>
      </c>
      <c r="K9" s="47" t="s">
        <v>8</v>
      </c>
      <c r="L9" s="48"/>
    </row>
    <row r="10" spans="1:15" ht="39" thickBot="1" x14ac:dyDescent="0.3">
      <c r="A10" s="48"/>
      <c r="B10" s="48"/>
      <c r="C10" s="48"/>
      <c r="D10" s="48"/>
      <c r="E10" s="48"/>
      <c r="F10" s="12" t="s">
        <v>42</v>
      </c>
      <c r="G10" s="40" t="s">
        <v>45</v>
      </c>
      <c r="H10" s="40" t="s">
        <v>46</v>
      </c>
      <c r="I10" s="48"/>
      <c r="J10" s="48"/>
      <c r="K10" s="48"/>
      <c r="L10" s="48"/>
    </row>
    <row r="11" spans="1:15" ht="15.75" thickBot="1" x14ac:dyDescent="0.3">
      <c r="A11" s="49"/>
      <c r="B11" s="49"/>
      <c r="C11" s="49"/>
      <c r="D11" s="49"/>
      <c r="E11" s="49"/>
      <c r="F11" s="12" t="s">
        <v>9</v>
      </c>
      <c r="G11" s="12" t="s">
        <v>9</v>
      </c>
      <c r="H11" s="12" t="s">
        <v>9</v>
      </c>
      <c r="I11" s="49"/>
      <c r="J11" s="49"/>
      <c r="K11" s="49"/>
      <c r="L11" s="49"/>
    </row>
    <row r="12" spans="1:15" ht="15.75" thickBot="1" x14ac:dyDescent="0.3">
      <c r="A12" s="4">
        <v>1</v>
      </c>
      <c r="B12" s="3">
        <v>2</v>
      </c>
      <c r="C12" s="3">
        <v>3</v>
      </c>
      <c r="D12" s="3">
        <v>4</v>
      </c>
      <c r="E12" s="3">
        <v>5</v>
      </c>
      <c r="F12" s="12">
        <v>6</v>
      </c>
      <c r="G12" s="12">
        <v>7</v>
      </c>
      <c r="H12" s="12">
        <v>8</v>
      </c>
      <c r="I12" s="3">
        <v>9</v>
      </c>
      <c r="J12" s="3">
        <v>10</v>
      </c>
      <c r="K12" s="3">
        <v>11</v>
      </c>
      <c r="L12" s="3">
        <v>12</v>
      </c>
    </row>
    <row r="13" spans="1:15" ht="64.5" thickBot="1" x14ac:dyDescent="0.3">
      <c r="A13" s="30">
        <v>1</v>
      </c>
      <c r="B13" s="3" t="s">
        <v>18</v>
      </c>
      <c r="C13" s="3" t="s">
        <v>41</v>
      </c>
      <c r="D13" s="3" t="s">
        <v>40</v>
      </c>
      <c r="E13" s="3">
        <v>6</v>
      </c>
      <c r="F13" s="9">
        <v>33000</v>
      </c>
      <c r="G13" s="41">
        <v>33400</v>
      </c>
      <c r="H13" s="41">
        <v>33400</v>
      </c>
      <c r="I13" s="5">
        <f t="shared" ref="I13" si="0">(SQRT(((SUM((POWER(F13-J13,2)),(POWER(G13-J13,2)),(POWER(H13-J13,2)),)/(COLUMNS(F13:H13)-1)))))/J13*100</f>
        <v>0.69</v>
      </c>
      <c r="J13" s="5">
        <f t="shared" ref="J13" si="1">(F13+G13+H13)/3</f>
        <v>33266.67</v>
      </c>
      <c r="K13" s="5">
        <f>E13*J13</f>
        <v>199600.02</v>
      </c>
      <c r="L13" s="9">
        <f>K13</f>
        <v>199600.02</v>
      </c>
      <c r="M13" s="32"/>
    </row>
    <row r="14" spans="1:15" ht="26.25" thickBot="1" x14ac:dyDescent="0.3">
      <c r="A14" s="39">
        <v>1</v>
      </c>
      <c r="B14" s="3" t="s">
        <v>18</v>
      </c>
      <c r="C14" s="3" t="s">
        <v>43</v>
      </c>
      <c r="D14" s="3" t="s">
        <v>40</v>
      </c>
      <c r="E14" s="3">
        <v>1</v>
      </c>
      <c r="F14" s="9">
        <v>5750</v>
      </c>
      <c r="G14" s="41">
        <v>6000</v>
      </c>
      <c r="H14" s="41">
        <v>5750</v>
      </c>
      <c r="I14" s="5">
        <f t="shared" ref="I14" si="2">(SQRT(((SUM((POWER(F14-J14,2)),(POWER(G14-J14,2)),(POWER(H14-J14,2)),)/(COLUMNS(F14:H14)-1)))))/J14*100</f>
        <v>2.4700000000000002</v>
      </c>
      <c r="J14" s="5">
        <f t="shared" ref="J14" si="3">(F14+G14+H14)/3</f>
        <v>5833.33</v>
      </c>
      <c r="K14" s="5">
        <f>E14*J14</f>
        <v>5833.33</v>
      </c>
      <c r="L14" s="9">
        <f>K14</f>
        <v>5833.33</v>
      </c>
      <c r="M14" s="32"/>
    </row>
    <row r="15" spans="1:15" ht="15.75" thickBot="1" x14ac:dyDescent="0.3">
      <c r="K15" s="8">
        <f>SUM(K13:K14)</f>
        <v>205433.35</v>
      </c>
      <c r="L15" s="8">
        <f>SUM(L13:L14)</f>
        <v>205433.35</v>
      </c>
      <c r="M15" s="33"/>
      <c r="N15" s="10"/>
      <c r="O15" s="10"/>
    </row>
    <row r="16" spans="1:15" x14ac:dyDescent="0.25">
      <c r="K16" s="13"/>
      <c r="L16" s="13"/>
      <c r="M16" s="10"/>
      <c r="N16" s="10"/>
      <c r="O16" s="10"/>
    </row>
    <row r="17" spans="1:13" ht="15.75" customHeight="1" x14ac:dyDescent="0.25">
      <c r="A17" s="54" t="s">
        <v>19</v>
      </c>
      <c r="B17" s="54"/>
      <c r="C17" s="54"/>
      <c r="D17" s="54"/>
      <c r="E17" s="54"/>
      <c r="F17" s="7">
        <f>L15</f>
        <v>205433.35</v>
      </c>
      <c r="G17" s="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17,0))&gt;6,ROMAN(MID(ROUNDDOWN(F17,0),1,LEN(ROUNDDOWN(F17,0))-6)+0)&amp;" миллионов "&amp;ROMAN(MID(ROUNDDOWN(F17,0),LEN(ROUNDDOWN(F17,0))-5,3)+0)&amp;" тысяч "&amp;ROMAN(MID(ROUNDDOWN(F17,0),LEN(ROUNDDOWN(F17,0))-2,3)+0)&amp;" рублей",IF(LEN(ROUNDDOWN(F17,0))&gt;3,ROMAN(MID(ROUNDDOWN(F17,0),1,LEN(ROUNDDOWN(F17,0))-3)+0)&amp;" тысяч "&amp;ROMAN(MID(ROUNDDOWN(F17,0),LEN(ROUNDDOWN(F17,0))-2,3)+0)&amp;" рублей",ROMAN(ROUNDDOWN(F17,0))&amp;"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"&amp;SUBSTITUTE(SUBSTITUTE(SUBSTITUTE(SUBSTITUTE(SUBSTITUTE(SUBSTITUTE(SUBSTITUTE(SUBSTITUTE(RIGHT(ROUND(F17*100,0),2)&amp;"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Двести пять тысяч четыреста тридцать три рубля 35 копеек</v>
      </c>
      <c r="K17" s="14"/>
      <c r="L17" s="14"/>
      <c r="M17" s="14"/>
    </row>
    <row r="18" spans="1:13" ht="51" customHeight="1" x14ac:dyDescent="0.25">
      <c r="A18" s="46" t="s">
        <v>20</v>
      </c>
      <c r="B18" s="46"/>
      <c r="C18" s="46"/>
      <c r="D18" s="46"/>
      <c r="E18" s="46"/>
      <c r="F18" s="7">
        <f>F19</f>
        <v>203750</v>
      </c>
      <c r="G18" s="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18,0))&gt;6,ROMAN(MID(ROUNDDOWN(F18,0),1,LEN(ROUNDDOWN(F18,0))-6)+0)&amp;" миллионов "&amp;ROMAN(MID(ROUNDDOWN(F18,0),LEN(ROUNDDOWN(F18,0))-5,3)+0)&amp;" тысяч "&amp;ROMAN(MID(ROUNDDOWN(F18,0),LEN(ROUNDDOWN(F18,0))-2,3)+0)&amp;" рублей",IF(LEN(ROUNDDOWN(F18,0))&gt;3,ROMAN(MID(ROUNDDOWN(F18,0),1,LEN(ROUNDDOWN(F18,0))-3)+0)&amp;" тысяч "&amp;ROMAN(MID(ROUNDDOWN(F18,0),LEN(ROUNDDOWN(F18,0))-2,3)+0)&amp;" рублей",ROMAN(ROUNDDOWN(F18,0))&amp;"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"&amp;SUBSTITUTE(SUBSTITUTE(SUBSTITUTE(SUBSTITUTE(SUBSTITUTE(SUBSTITUTE(SUBSTITUTE(SUBSTITUTE(RIGHT(ROUND(F18*100,0),2)&amp;"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Двести три тысячи семьсот пятьдесят рублей 00 копеек</v>
      </c>
    </row>
    <row r="19" spans="1:13" x14ac:dyDescent="0.25">
      <c r="F19" s="11">
        <f>SUM(F13:F13)*E13+E14*F14</f>
        <v>203750</v>
      </c>
      <c r="G19" s="11">
        <f>SUM(G13:G13)*E13+E14*G14</f>
        <v>206400</v>
      </c>
      <c r="H19" s="11">
        <f>SUM(H13:H13)*E13+E14*H14</f>
        <v>206150</v>
      </c>
    </row>
    <row r="20" spans="1:13" x14ac:dyDescent="0.25">
      <c r="F20" s="11"/>
      <c r="G20" s="11"/>
      <c r="H20" s="11"/>
    </row>
  </sheetData>
  <mergeCells count="14">
    <mergeCell ref="A18:E18"/>
    <mergeCell ref="A8:A11"/>
    <mergeCell ref="J9:J11"/>
    <mergeCell ref="A1:L1"/>
    <mergeCell ref="L8:L11"/>
    <mergeCell ref="B8:B11"/>
    <mergeCell ref="C8:C11"/>
    <mergeCell ref="D8:D11"/>
    <mergeCell ref="E8:E11"/>
    <mergeCell ref="F8:K8"/>
    <mergeCell ref="F9:H9"/>
    <mergeCell ref="I9:I11"/>
    <mergeCell ref="K9:K11"/>
    <mergeCell ref="A17:E1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4"/>
  <sheetViews>
    <sheetView tabSelected="1" view="pageBreakPreview" topLeftCell="A4" zoomScaleNormal="100" zoomScaleSheetLayoutView="100" workbookViewId="0">
      <selection activeCell="R6" sqref="R6"/>
    </sheetView>
  </sheetViews>
  <sheetFormatPr defaultColWidth="9.140625" defaultRowHeight="12.75" x14ac:dyDescent="0.2"/>
  <cols>
    <col min="1" max="1" width="4.7109375" style="15" customWidth="1"/>
    <col min="2" max="2" width="29.7109375" style="15" customWidth="1"/>
    <col min="3" max="4" width="8.28515625" style="15" customWidth="1"/>
    <col min="5" max="5" width="15.85546875" style="15" customWidth="1"/>
    <col min="6" max="6" width="16.140625" style="15" customWidth="1"/>
    <col min="7" max="7" width="15.42578125" style="15" customWidth="1"/>
    <col min="8" max="8" width="6.5703125" style="15" hidden="1" customWidth="1"/>
    <col min="9" max="9" width="7.42578125" style="15" hidden="1" customWidth="1"/>
    <col min="10" max="10" width="10.5703125" style="15" hidden="1" customWidth="1"/>
    <col min="11" max="11" width="0.140625" style="15" customWidth="1"/>
    <col min="12" max="12" width="15.5703125" style="15" customWidth="1"/>
    <col min="13" max="13" width="12.28515625" style="15" customWidth="1"/>
    <col min="14" max="14" width="10.7109375" style="15" customWidth="1"/>
    <col min="15" max="15" width="22.7109375" style="15" customWidth="1"/>
    <col min="16" max="16" width="15.28515625" style="15" customWidth="1"/>
    <col min="17" max="17" width="16" style="15" customWidth="1"/>
    <col min="18" max="18" width="11.28515625" style="15" bestFit="1" customWidth="1"/>
    <col min="19" max="19" width="9.140625" style="15"/>
    <col min="20" max="20" width="10" style="15" bestFit="1" customWidth="1"/>
    <col min="21" max="16384" width="9.140625" style="15"/>
  </cols>
  <sheetData>
    <row r="1" spans="1:17" ht="15.75" x14ac:dyDescent="0.25">
      <c r="Q1" s="16"/>
    </row>
    <row r="2" spans="1:17" ht="15" customHeight="1" x14ac:dyDescent="0.25">
      <c r="N2" s="62"/>
      <c r="O2" s="63"/>
      <c r="P2" s="63"/>
      <c r="Q2" s="63"/>
    </row>
    <row r="3" spans="1:17" ht="15.75" x14ac:dyDescent="0.25">
      <c r="Q3" s="17"/>
    </row>
    <row r="4" spans="1:17" ht="42" customHeight="1" x14ac:dyDescent="0.2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39" customHeight="1" x14ac:dyDescent="0.2">
      <c r="A5" s="65" t="s">
        <v>22</v>
      </c>
      <c r="B5" s="65" t="s">
        <v>23</v>
      </c>
      <c r="C5" s="65" t="s">
        <v>24</v>
      </c>
      <c r="D5" s="65" t="s">
        <v>0</v>
      </c>
      <c r="E5" s="66" t="s">
        <v>25</v>
      </c>
      <c r="F5" s="66"/>
      <c r="G5" s="66"/>
      <c r="H5" s="66" t="s">
        <v>26</v>
      </c>
      <c r="I5" s="66"/>
      <c r="J5" s="66"/>
      <c r="K5" s="66" t="s">
        <v>27</v>
      </c>
      <c r="L5" s="67" t="s">
        <v>28</v>
      </c>
      <c r="M5" s="67"/>
      <c r="N5" s="67"/>
      <c r="O5" s="55" t="s">
        <v>29</v>
      </c>
      <c r="P5" s="55"/>
      <c r="Q5" s="55"/>
    </row>
    <row r="6" spans="1:17" ht="159.75" customHeight="1" x14ac:dyDescent="0.2">
      <c r="A6" s="65"/>
      <c r="B6" s="65"/>
      <c r="C6" s="65"/>
      <c r="D6" s="65"/>
      <c r="E6" s="18" t="s">
        <v>49</v>
      </c>
      <c r="F6" s="18" t="s">
        <v>47</v>
      </c>
      <c r="G6" s="18" t="s">
        <v>48</v>
      </c>
      <c r="H6" s="19" t="s">
        <v>30</v>
      </c>
      <c r="I6" s="19" t="s">
        <v>30</v>
      </c>
      <c r="J6" s="19" t="s">
        <v>30</v>
      </c>
      <c r="K6" s="66"/>
      <c r="L6" s="19" t="s">
        <v>31</v>
      </c>
      <c r="M6" s="19" t="s">
        <v>32</v>
      </c>
      <c r="N6" s="18" t="s">
        <v>33</v>
      </c>
      <c r="O6" s="25" t="s">
        <v>34</v>
      </c>
      <c r="P6" s="19" t="s">
        <v>35</v>
      </c>
      <c r="Q6" s="19" t="s">
        <v>36</v>
      </c>
    </row>
    <row r="7" spans="1:17" ht="76.5" x14ac:dyDescent="0.2">
      <c r="A7" s="35">
        <v>1</v>
      </c>
      <c r="B7" s="38" t="s">
        <v>41</v>
      </c>
      <c r="C7" s="20" t="s">
        <v>40</v>
      </c>
      <c r="D7" s="26">
        <v>6</v>
      </c>
      <c r="E7" s="31">
        <v>33960</v>
      </c>
      <c r="F7" s="31">
        <v>34400</v>
      </c>
      <c r="G7" s="31">
        <v>34400</v>
      </c>
      <c r="H7" s="34"/>
      <c r="I7" s="34"/>
      <c r="J7" s="34"/>
      <c r="K7" s="36"/>
      <c r="L7" s="21">
        <f t="shared" ref="L7" si="0">(E7+F7+G7)/3</f>
        <v>34253.33</v>
      </c>
      <c r="M7" s="22">
        <f t="shared" ref="M7" si="1">SQRT(((SUM((POWER(E7-L7,2)),(POWER(F7-L7,2)),(POWER(G7-L7,2)))/(COLUMNS(E7:G7)-1))))</f>
        <v>254.03</v>
      </c>
      <c r="N7" s="22">
        <f t="shared" ref="N7" si="2">M7/L7*100</f>
        <v>0.74</v>
      </c>
      <c r="O7" s="23">
        <f>(D7*L7)</f>
        <v>205519.98</v>
      </c>
      <c r="P7" s="22">
        <f>SUM(L7)</f>
        <v>34253.33</v>
      </c>
      <c r="Q7" s="22">
        <f>SUM(O7)</f>
        <v>205519.98</v>
      </c>
    </row>
    <row r="8" spans="1:17" ht="30" customHeight="1" x14ac:dyDescent="0.25">
      <c r="A8" s="56" t="s">
        <v>37</v>
      </c>
      <c r="B8" s="57"/>
      <c r="C8" s="57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44">
        <f>SUM(Q7:Q7)</f>
        <v>205519.98</v>
      </c>
    </row>
    <row r="9" spans="1:17" ht="15.75" x14ac:dyDescent="0.25">
      <c r="A9" s="60" t="s">
        <v>38</v>
      </c>
      <c r="B9" s="61"/>
      <c r="C9" s="61"/>
      <c r="D9" s="61"/>
      <c r="E9" s="61"/>
      <c r="F9" s="61"/>
      <c r="G9" s="61"/>
      <c r="H9" s="27"/>
      <c r="I9" s="27"/>
      <c r="J9" s="27"/>
      <c r="K9" s="27"/>
      <c r="L9" s="7">
        <f>Q8</f>
        <v>205519.98</v>
      </c>
      <c r="M9" s="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L9,0))&gt;6,ROMAN(MID(ROUNDDOWN(L9,0),1,LEN(ROUNDDOWN(L9,0))-6)+0)&amp;" миллионов "&amp;ROMAN(MID(ROUNDDOWN(L9,0),LEN(ROUNDDOWN(L9,0))-5,3)+0)&amp;" тысяч "&amp;ROMAN(MID(ROUNDDOWN(L9,0),LEN(ROUNDDOWN(L9,0))-2,3)+0)&amp;" рублей",IF(LEN(ROUNDDOWN(L9,0))&gt;3,ROMAN(MID(ROUNDDOWN(L9,0),1,LEN(ROUNDDOWN(L9,0))-3)+0)&amp;" тысяч "&amp;ROMAN(MID(ROUNDDOWN(L9,0),LEN(ROUNDDOWN(L9,0))-2,3)+0)&amp;" рублей",ROMAN(ROUNDDOWN(L9,0))&amp;"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"&amp;SUBSTITUTE(SUBSTITUTE(SUBSTITUTE(SUBSTITUTE(SUBSTITUTE(SUBSTITUTE(SUBSTITUTE(SUBSTITUTE(RIGHT(ROUND(L9*100,0),2)&amp;"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Двести пять тысяч пятьсот девятнадцать рублей 98 копеек</v>
      </c>
      <c r="N9" s="27"/>
      <c r="O9" s="27"/>
      <c r="P9" s="27"/>
      <c r="Q9" s="37"/>
    </row>
    <row r="10" spans="1:1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15.75" x14ac:dyDescent="0.25">
      <c r="A11" s="28" t="s">
        <v>20</v>
      </c>
      <c r="B11" s="29"/>
      <c r="C11" s="29"/>
      <c r="D11" s="29"/>
      <c r="E11" s="29"/>
      <c r="F11" s="29"/>
      <c r="G11" s="29"/>
      <c r="H11" s="27"/>
      <c r="I11" s="27"/>
      <c r="J11" s="27"/>
      <c r="K11" s="27"/>
      <c r="L11" s="7">
        <f>D7*E7</f>
        <v>203760</v>
      </c>
      <c r="M11" s="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L11,0))&gt;6,ROMAN(MID(ROUNDDOWN(L11,0),1,LEN(ROUNDDOWN(L11,0))-6)+0)&amp;" миллионов "&amp;ROMAN(MID(ROUNDDOWN(L11,0),LEN(ROUNDDOWN(L11,0))-5,3)+0)&amp;" тысяч "&amp;ROMAN(MID(ROUNDDOWN(L11,0),LEN(ROUNDDOWN(L11,0))-2,3)+0)&amp;" рублей",IF(LEN(ROUNDDOWN(L11,0))&gt;3,ROMAN(MID(ROUNDDOWN(L11,0),1,LEN(ROUNDDOWN(L11,0))-3)+0)&amp;" тысяч "&amp;ROMAN(MID(ROUNDDOWN(L11,0),LEN(ROUNDDOWN(L11,0))-2,3)+0)&amp;" рублей",ROMAN(ROUNDDOWN(L11,0))&amp;"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"&amp;SUBSTITUTE(SUBSTITUTE(SUBSTITUTE(SUBSTITUTE(SUBSTITUTE(SUBSTITUTE(SUBSTITUTE(SUBSTITUTE(RIGHT(ROUND(L11*100,0),2)&amp;"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Двести три тысячи семьсот шестьдесят рублей 00 копеек</v>
      </c>
      <c r="N11" s="27"/>
      <c r="O11" s="27"/>
      <c r="P11" s="27"/>
      <c r="Q11" s="27"/>
    </row>
    <row r="13" spans="1:17" x14ac:dyDescent="0.2">
      <c r="B13" s="24"/>
    </row>
    <row r="14" spans="1:17" x14ac:dyDescent="0.2">
      <c r="E14" s="45">
        <f>D7*E7</f>
        <v>203760</v>
      </c>
      <c r="F14" s="45">
        <f>D7*F7</f>
        <v>206400</v>
      </c>
      <c r="G14" s="45">
        <f>D7*G7</f>
        <v>206400</v>
      </c>
    </row>
  </sheetData>
  <autoFilter ref="G4:G7"/>
  <mergeCells count="14">
    <mergeCell ref="O5:Q5"/>
    <mergeCell ref="A8:C8"/>
    <mergeCell ref="D8:P8"/>
    <mergeCell ref="A9:G9"/>
    <mergeCell ref="N2:Q2"/>
    <mergeCell ref="A4:Q4"/>
    <mergeCell ref="A5:A6"/>
    <mergeCell ref="B5:B6"/>
    <mergeCell ref="C5:C6"/>
    <mergeCell ref="D5:D6"/>
    <mergeCell ref="E5:G5"/>
    <mergeCell ref="H5:J5"/>
    <mergeCell ref="K5:K6"/>
    <mergeCell ref="L5:N5"/>
  </mergeCells>
  <pageMargins left="0.5118110236220472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НМЦК по приказу</vt:lpstr>
      <vt:lpstr>НМЦК для ЕИС</vt:lpstr>
      <vt:lpstr>'НМЦК для ЕИС'!Область_печати</vt:lpstr>
      <vt:lpstr>'НМЦК по приказу'!Область_печати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Калинин Андрей Александрович</cp:lastModifiedBy>
  <cp:revision>1</cp:revision>
  <cp:lastPrinted>2026-06-11T08:57:09Z</cp:lastPrinted>
  <dcterms:created xsi:type="dcterms:W3CDTF">2014-01-15T18:15:09Z</dcterms:created>
  <dcterms:modified xsi:type="dcterms:W3CDTF">2026-06-18T12:10:14Z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