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23123\"/>
    </mc:Choice>
  </mc:AlternateContent>
  <bookViews>
    <workbookView xWindow="0" yWindow="0" windowWidth="2370" windowHeight="0"/>
  </bookViews>
  <sheets>
    <sheet name="Смета по ФСНБ 421+557прРИМ" sheetId="7" r:id="rId1"/>
    <sheet name="RV_DATA" sheetId="9" state="hidden" r:id="rId2"/>
    <sheet name="Расчет стоимости ресурсов" sheetId="8" r:id="rId3"/>
    <sheet name="Source" sheetId="1" r:id="rId4"/>
    <sheet name="SourceObSm" sheetId="2" r:id="rId5"/>
    <sheet name="SmtRes" sheetId="3" r:id="rId6"/>
    <sheet name="EtalonRes" sheetId="4" r:id="rId7"/>
    <sheet name="SrcPoprs" sheetId="5" r:id="rId8"/>
    <sheet name="SrcKA" sheetId="6" r:id="rId9"/>
  </sheets>
  <definedNames>
    <definedName name="_xlnm.Print_Titles" localSheetId="2">'Расчет стоимости ресурсов'!$5:$8</definedName>
    <definedName name="_xlnm.Print_Titles" localSheetId="0">'Смета по ФСНБ 421+557прРИМ'!$59:$59</definedName>
    <definedName name="_xlnm.Print_Area" localSheetId="2">'Расчет стоимости ресурсов'!$A$1:$F$23</definedName>
    <definedName name="_xlnm.Print_Area" localSheetId="0">'Смета по ФСНБ 421+557прРИМ'!$A$1:$L$199</definedName>
  </definedNames>
  <calcPr calcId="152511" iterate="1"/>
</workbook>
</file>

<file path=xl/calcChain.xml><?xml version="1.0" encoding="utf-8"?>
<calcChain xmlns="http://schemas.openxmlformats.org/spreadsheetml/2006/main">
  <c r="E21" i="8" l="1"/>
  <c r="E20" i="8"/>
  <c r="E19" i="8"/>
  <c r="A17" i="8"/>
  <c r="F11" i="8"/>
  <c r="F13" i="8"/>
  <c r="E13" i="8"/>
  <c r="D13" i="8"/>
  <c r="A9" i="8"/>
  <c r="A4" i="8"/>
  <c r="A2" i="8"/>
  <c r="Z10" i="9"/>
  <c r="T10" i="9"/>
  <c r="S10" i="9"/>
  <c r="P10" i="9"/>
  <c r="O10" i="9"/>
  <c r="N10" i="9"/>
  <c r="E11" i="8" s="1"/>
  <c r="K10" i="9"/>
  <c r="M10" i="9" s="1"/>
  <c r="J10" i="9"/>
  <c r="I10" i="9"/>
  <c r="D11" i="8" s="1"/>
  <c r="H10" i="9"/>
  <c r="G10" i="9"/>
  <c r="F10" i="9"/>
  <c r="E10" i="9"/>
  <c r="Z9" i="9"/>
  <c r="T9" i="9"/>
  <c r="S9" i="9"/>
  <c r="P9" i="9"/>
  <c r="O9" i="9"/>
  <c r="F12" i="8" s="1"/>
  <c r="N9" i="9"/>
  <c r="E12" i="8" s="1"/>
  <c r="K9" i="9"/>
  <c r="J9" i="9"/>
  <c r="I9" i="9"/>
  <c r="R9" i="9" s="1"/>
  <c r="H9" i="9"/>
  <c r="G9" i="9"/>
  <c r="F9" i="9"/>
  <c r="E9" i="9"/>
  <c r="Z8" i="9"/>
  <c r="T8" i="9"/>
  <c r="S8" i="9"/>
  <c r="P8" i="9"/>
  <c r="O8" i="9"/>
  <c r="N8" i="9"/>
  <c r="K8" i="9"/>
  <c r="J8" i="9"/>
  <c r="I8" i="9"/>
  <c r="R8" i="9" s="1"/>
  <c r="H8" i="9"/>
  <c r="G8" i="9"/>
  <c r="F8" i="9"/>
  <c r="E8" i="9"/>
  <c r="Z7" i="9"/>
  <c r="T7" i="9"/>
  <c r="S7" i="9"/>
  <c r="P7" i="9"/>
  <c r="O7" i="9"/>
  <c r="F14" i="8" s="1"/>
  <c r="N7" i="9"/>
  <c r="E14" i="8" s="1"/>
  <c r="K7" i="9"/>
  <c r="J7" i="9"/>
  <c r="I7" i="9"/>
  <c r="M7" i="9" s="1"/>
  <c r="H7" i="9"/>
  <c r="G7" i="9"/>
  <c r="F7" i="9"/>
  <c r="E7" i="9"/>
  <c r="G6" i="9"/>
  <c r="A6" i="9"/>
  <c r="H197" i="7"/>
  <c r="H194" i="7"/>
  <c r="C197" i="7"/>
  <c r="C194" i="7"/>
  <c r="C51" i="7"/>
  <c r="L183" i="7"/>
  <c r="L182" i="7"/>
  <c r="L179" i="7"/>
  <c r="L178" i="7"/>
  <c r="L176" i="7" s="1"/>
  <c r="L172" i="7"/>
  <c r="L171" i="7"/>
  <c r="L167" i="7"/>
  <c r="L155" i="7"/>
  <c r="L154" i="7"/>
  <c r="L153" i="7"/>
  <c r="L152" i="7"/>
  <c r="L151" i="7"/>
  <c r="L150" i="7"/>
  <c r="L147" i="7"/>
  <c r="L146" i="7"/>
  <c r="L144" i="7"/>
  <c r="L141" i="7"/>
  <c r="L136" i="7"/>
  <c r="L135" i="7"/>
  <c r="L134" i="7"/>
  <c r="L129" i="7"/>
  <c r="L128" i="7"/>
  <c r="L126" i="7" s="1"/>
  <c r="L124" i="7"/>
  <c r="L123" i="7"/>
  <c r="L122" i="7"/>
  <c r="L121" i="7"/>
  <c r="L120" i="7"/>
  <c r="L119" i="7"/>
  <c r="L117" i="7" s="1"/>
  <c r="L116" i="7"/>
  <c r="L115" i="7"/>
  <c r="L113" i="7"/>
  <c r="L110" i="7"/>
  <c r="L101" i="7"/>
  <c r="L100" i="7"/>
  <c r="L96" i="7"/>
  <c r="AE82" i="7"/>
  <c r="AD82" i="7"/>
  <c r="G81" i="7"/>
  <c r="E81" i="7"/>
  <c r="G80" i="7"/>
  <c r="E80" i="7"/>
  <c r="AT78" i="7"/>
  <c r="BA78" i="7"/>
  <c r="AZ78" i="7"/>
  <c r="AE78" i="7"/>
  <c r="AD78" i="7"/>
  <c r="L78" i="7"/>
  <c r="AO78" i="7" s="1"/>
  <c r="J78" i="7"/>
  <c r="E78" i="7"/>
  <c r="G78" i="7"/>
  <c r="D78" i="7"/>
  <c r="C78" i="7"/>
  <c r="B78" i="7"/>
  <c r="AT77" i="7"/>
  <c r="BA77" i="7"/>
  <c r="AZ77" i="7"/>
  <c r="AE77" i="7"/>
  <c r="AD77" i="7"/>
  <c r="L77" i="7"/>
  <c r="AO77" i="7" s="1"/>
  <c r="I77" i="7"/>
  <c r="H77" i="7"/>
  <c r="E77" i="7"/>
  <c r="G77" i="7"/>
  <c r="D77" i="7"/>
  <c r="C77" i="7"/>
  <c r="B77" i="7"/>
  <c r="BA76" i="7"/>
  <c r="AZ76" i="7"/>
  <c r="AE76" i="7"/>
  <c r="AD76" i="7"/>
  <c r="L76" i="7"/>
  <c r="AN76" i="7" s="1"/>
  <c r="I76" i="7"/>
  <c r="H76" i="7"/>
  <c r="E76" i="7"/>
  <c r="G76" i="7"/>
  <c r="D76" i="7"/>
  <c r="C76" i="7"/>
  <c r="B76" i="7"/>
  <c r="AT75" i="7"/>
  <c r="BA75" i="7"/>
  <c r="AZ75" i="7"/>
  <c r="AE75" i="7"/>
  <c r="AD75" i="7"/>
  <c r="L75" i="7"/>
  <c r="AN75" i="7" s="1"/>
  <c r="I75" i="7"/>
  <c r="H75" i="7"/>
  <c r="E75" i="7"/>
  <c r="G75" i="7"/>
  <c r="D75" i="7"/>
  <c r="C75" i="7"/>
  <c r="B75" i="7"/>
  <c r="BA74" i="7"/>
  <c r="AZ74" i="7"/>
  <c r="AE74" i="7"/>
  <c r="AD74" i="7"/>
  <c r="L74" i="7"/>
  <c r="AN74" i="7" s="1"/>
  <c r="H74" i="7"/>
  <c r="E74" i="7"/>
  <c r="G74" i="7"/>
  <c r="D74" i="7"/>
  <c r="C74" i="7"/>
  <c r="B74" i="7"/>
  <c r="BA73" i="7"/>
  <c r="AZ73" i="7"/>
  <c r="AE73" i="7"/>
  <c r="AD73" i="7"/>
  <c r="L73" i="7"/>
  <c r="AN73" i="7" s="1"/>
  <c r="H73" i="7"/>
  <c r="E73" i="7"/>
  <c r="G73" i="7"/>
  <c r="D73" i="7"/>
  <c r="C73" i="7"/>
  <c r="B73" i="7"/>
  <c r="L71" i="7"/>
  <c r="I71" i="7"/>
  <c r="H71" i="7"/>
  <c r="G71" i="7"/>
  <c r="L70" i="7"/>
  <c r="H70" i="7"/>
  <c r="G70" i="7"/>
  <c r="L69" i="7"/>
  <c r="I69" i="7"/>
  <c r="H69" i="7"/>
  <c r="G69" i="7"/>
  <c r="L68" i="7"/>
  <c r="I68" i="7"/>
  <c r="H68" i="7"/>
  <c r="G68" i="7"/>
  <c r="L64" i="7"/>
  <c r="AT82" i="7" s="1"/>
  <c r="L66" i="7"/>
  <c r="J66" i="7"/>
  <c r="G66" i="7"/>
  <c r="L65" i="7"/>
  <c r="I65" i="7"/>
  <c r="H65" i="7"/>
  <c r="G65" i="7"/>
  <c r="L62" i="7"/>
  <c r="L61" i="7" s="1"/>
  <c r="J62" i="7"/>
  <c r="G62" i="7"/>
  <c r="E60" i="7"/>
  <c r="G60" i="7"/>
  <c r="D60" i="7"/>
  <c r="C60" i="7"/>
  <c r="F24" i="7"/>
  <c r="F22" i="7"/>
  <c r="CO14" i="7"/>
  <c r="F14" i="7"/>
  <c r="CO12" i="7"/>
  <c r="F12" i="7"/>
  <c r="H6" i="7"/>
  <c r="B6" i="7"/>
  <c r="A1" i="7"/>
  <c r="J68" i="7" l="1"/>
  <c r="AW73" i="7"/>
  <c r="J75" i="7"/>
  <c r="J69" i="7"/>
  <c r="AN78" i="7"/>
  <c r="L148" i="7"/>
  <c r="J76" i="7"/>
  <c r="L63" i="7"/>
  <c r="L67" i="7"/>
  <c r="AW82" i="7" s="1"/>
  <c r="AW74" i="7"/>
  <c r="L142" i="7"/>
  <c r="J65" i="7"/>
  <c r="J77" i="7"/>
  <c r="L111" i="7"/>
  <c r="L108" i="7" s="1"/>
  <c r="L106" i="7" s="1"/>
  <c r="J71" i="7"/>
  <c r="E18" i="8"/>
  <c r="K48" i="7"/>
  <c r="AO75" i="7"/>
  <c r="AW76" i="7"/>
  <c r="R10" i="9"/>
  <c r="AR82" i="7"/>
  <c r="L95" i="7"/>
  <c r="R7" i="9"/>
  <c r="E15" i="8"/>
  <c r="L166" i="7"/>
  <c r="D12" i="8"/>
  <c r="M9" i="9"/>
  <c r="AN77" i="7"/>
  <c r="M8" i="9"/>
  <c r="D14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" i="3"/>
  <c r="Y1" i="3"/>
  <c r="CU1" i="3"/>
  <c r="CV1" i="3"/>
  <c r="CX1" i="3"/>
  <c r="CY1" i="3"/>
  <c r="CZ1" i="3"/>
  <c r="DA1" i="3"/>
  <c r="DB1" i="3"/>
  <c r="DC1" i="3"/>
  <c r="DF1" i="3"/>
  <c r="DG1" i="3"/>
  <c r="DH1" i="3"/>
  <c r="DI1" i="3"/>
  <c r="DJ1" i="3" s="1"/>
  <c r="A2" i="3"/>
  <c r="Y2" i="3"/>
  <c r="CX2" i="3" s="1"/>
  <c r="CY2" i="3"/>
  <c r="CZ2" i="3"/>
  <c r="DA2" i="3"/>
  <c r="DB2" i="3"/>
  <c r="DC2" i="3"/>
  <c r="A3" i="3"/>
  <c r="Y3" i="3"/>
  <c r="CY3" i="3"/>
  <c r="CZ3" i="3"/>
  <c r="DA3" i="3"/>
  <c r="DB3" i="3"/>
  <c r="DC3" i="3"/>
  <c r="A4" i="3"/>
  <c r="Y4" i="3"/>
  <c r="CW4" i="3" s="1"/>
  <c r="CY4" i="3"/>
  <c r="CZ4" i="3"/>
  <c r="DA4" i="3"/>
  <c r="DB4" i="3"/>
  <c r="DC4" i="3"/>
  <c r="A5" i="3"/>
  <c r="Y5" i="3"/>
  <c r="CW5" i="3"/>
  <c r="CX5" i="3"/>
  <c r="DF5" i="3" s="1"/>
  <c r="CY5" i="3"/>
  <c r="CZ5" i="3"/>
  <c r="DB5" i="3" s="1"/>
  <c r="DA5" i="3"/>
  <c r="DC5" i="3"/>
  <c r="A6" i="3"/>
  <c r="Y6" i="3"/>
  <c r="CW6" i="3"/>
  <c r="CX6" i="3"/>
  <c r="DF6" i="3" s="1"/>
  <c r="CY6" i="3"/>
  <c r="CZ6" i="3"/>
  <c r="DA6" i="3"/>
  <c r="DB6" i="3"/>
  <c r="DC6" i="3"/>
  <c r="DG6" i="3"/>
  <c r="DJ6" i="3" s="1"/>
  <c r="DH6" i="3"/>
  <c r="DI6" i="3"/>
  <c r="A7" i="3"/>
  <c r="Y7" i="3"/>
  <c r="CY7" i="3"/>
  <c r="CZ7" i="3"/>
  <c r="DA7" i="3"/>
  <c r="DB7" i="3"/>
  <c r="DC7" i="3"/>
  <c r="A8" i="3"/>
  <c r="Y8" i="3"/>
  <c r="CX8" i="3" s="1"/>
  <c r="CY8" i="3"/>
  <c r="CZ8" i="3"/>
  <c r="DA8" i="3"/>
  <c r="DB8" i="3"/>
  <c r="DC8" i="3"/>
  <c r="A9" i="3"/>
  <c r="Y9" i="3"/>
  <c r="CX9" i="3" s="1"/>
  <c r="CY9" i="3"/>
  <c r="CZ9" i="3"/>
  <c r="DA9" i="3"/>
  <c r="DB9" i="3"/>
  <c r="DC9" i="3"/>
  <c r="DG9" i="3"/>
  <c r="A10" i="3"/>
  <c r="Y10" i="3"/>
  <c r="CX10" i="3" s="1"/>
  <c r="CY10" i="3"/>
  <c r="CZ10" i="3"/>
  <c r="DB10" i="3" s="1"/>
  <c r="DA10" i="3"/>
  <c r="DC10" i="3"/>
  <c r="DF10" i="3"/>
  <c r="DJ10" i="3" s="1"/>
  <c r="DG10" i="3"/>
  <c r="A11" i="3"/>
  <c r="Y11" i="3"/>
  <c r="CX11" i="3" s="1"/>
  <c r="CY11" i="3"/>
  <c r="CZ11" i="3"/>
  <c r="DB11" i="3" s="1"/>
  <c r="DA11" i="3"/>
  <c r="DC11" i="3"/>
  <c r="A12" i="3"/>
  <c r="Y12" i="3"/>
  <c r="CX12" i="3"/>
  <c r="CY12" i="3"/>
  <c r="CZ12" i="3"/>
  <c r="DA12" i="3"/>
  <c r="DB12" i="3"/>
  <c r="DC12" i="3"/>
  <c r="A13" i="3"/>
  <c r="Y13" i="3"/>
  <c r="CX13" i="3" s="1"/>
  <c r="CY13" i="3"/>
  <c r="CZ13" i="3"/>
  <c r="DA13" i="3"/>
  <c r="DB13" i="3"/>
  <c r="DC13" i="3"/>
  <c r="A14" i="3"/>
  <c r="Y14" i="3"/>
  <c r="CX14" i="3"/>
  <c r="DG14" i="3" s="1"/>
  <c r="CY14" i="3"/>
  <c r="CZ14" i="3"/>
  <c r="DB14" i="3" s="1"/>
  <c r="DA14" i="3"/>
  <c r="DC14" i="3"/>
  <c r="DF14" i="3"/>
  <c r="DJ14" i="3" s="1"/>
  <c r="DH14" i="3"/>
  <c r="DI14" i="3"/>
  <c r="A15" i="3"/>
  <c r="Y15" i="3"/>
  <c r="CX15" i="3"/>
  <c r="DG15" i="3" s="1"/>
  <c r="CY15" i="3"/>
  <c r="CZ15" i="3"/>
  <c r="DA15" i="3"/>
  <c r="DB15" i="3"/>
  <c r="DC15" i="3"/>
  <c r="DF15" i="3"/>
  <c r="DJ15" i="3" s="1"/>
  <c r="DH15" i="3"/>
  <c r="DI15" i="3"/>
  <c r="A16" i="3"/>
  <c r="Y16" i="3"/>
  <c r="CX16" i="3" s="1"/>
  <c r="CU16" i="3"/>
  <c r="CV16" i="3"/>
  <c r="CY16" i="3"/>
  <c r="CZ16" i="3"/>
  <c r="DA16" i="3"/>
  <c r="DB16" i="3"/>
  <c r="DC16" i="3"/>
  <c r="DF16" i="3"/>
  <c r="DG16" i="3"/>
  <c r="A17" i="3"/>
  <c r="Y17" i="3"/>
  <c r="CX17" i="3" s="1"/>
  <c r="CY17" i="3"/>
  <c r="CZ17" i="3"/>
  <c r="DB17" i="3" s="1"/>
  <c r="DA17" i="3"/>
  <c r="DC17" i="3"/>
  <c r="A18" i="3"/>
  <c r="Y18" i="3"/>
  <c r="CW18" i="3"/>
  <c r="CX18" i="3"/>
  <c r="DF18" i="3" s="1"/>
  <c r="CY18" i="3"/>
  <c r="CZ18" i="3"/>
  <c r="DA18" i="3"/>
  <c r="DB18" i="3"/>
  <c r="DC18" i="3"/>
  <c r="DG18" i="3"/>
  <c r="DJ18" i="3" s="1"/>
  <c r="DH18" i="3"/>
  <c r="DI18" i="3"/>
  <c r="A19" i="3"/>
  <c r="Y19" i="3"/>
  <c r="CY19" i="3"/>
  <c r="CZ19" i="3"/>
  <c r="DA19" i="3"/>
  <c r="DB19" i="3"/>
  <c r="DC19" i="3"/>
  <c r="A20" i="3"/>
  <c r="Y20" i="3"/>
  <c r="CW20" i="3"/>
  <c r="CX20" i="3"/>
  <c r="DI20" i="3" s="1"/>
  <c r="CY20" i="3"/>
  <c r="CZ20" i="3"/>
  <c r="DA20" i="3"/>
  <c r="DB20" i="3"/>
  <c r="DC20" i="3"/>
  <c r="DH20" i="3"/>
  <c r="A21" i="3"/>
  <c r="Y21" i="3"/>
  <c r="CW21" i="3"/>
  <c r="CX21" i="3"/>
  <c r="DF21" i="3" s="1"/>
  <c r="CY21" i="3"/>
  <c r="CZ21" i="3"/>
  <c r="DB21" i="3" s="1"/>
  <c r="DA21" i="3"/>
  <c r="DC21" i="3"/>
  <c r="DG21" i="3"/>
  <c r="DJ21" i="3" s="1"/>
  <c r="DH21" i="3"/>
  <c r="DI21" i="3"/>
  <c r="A22" i="3"/>
  <c r="Y22" i="3"/>
  <c r="CW22" i="3"/>
  <c r="CX22" i="3"/>
  <c r="DF22" i="3" s="1"/>
  <c r="CY22" i="3"/>
  <c r="CZ22" i="3"/>
  <c r="DB22" i="3" s="1"/>
  <c r="DA22" i="3"/>
  <c r="DC22" i="3"/>
  <c r="DG22" i="3"/>
  <c r="DJ22" i="3" s="1"/>
  <c r="DH22" i="3"/>
  <c r="DI22" i="3"/>
  <c r="A23" i="3"/>
  <c r="Y23" i="3"/>
  <c r="CY23" i="3"/>
  <c r="CZ23" i="3"/>
  <c r="DA23" i="3"/>
  <c r="DB23" i="3"/>
  <c r="DC23" i="3"/>
  <c r="A24" i="3"/>
  <c r="Y24" i="3"/>
  <c r="CX24" i="3"/>
  <c r="DG24" i="3" s="1"/>
  <c r="CY24" i="3"/>
  <c r="CZ24" i="3"/>
  <c r="DA24" i="3"/>
  <c r="DB24" i="3"/>
  <c r="DC24" i="3"/>
  <c r="DH24" i="3"/>
  <c r="A25" i="3"/>
  <c r="Y25" i="3"/>
  <c r="CX25" i="3" s="1"/>
  <c r="CY25" i="3"/>
  <c r="CZ25" i="3"/>
  <c r="DB25" i="3" s="1"/>
  <c r="DA25" i="3"/>
  <c r="DC25" i="3"/>
  <c r="A26" i="3"/>
  <c r="Y26" i="3"/>
  <c r="CX26" i="3" s="1"/>
  <c r="CY26" i="3"/>
  <c r="CZ26" i="3"/>
  <c r="DA26" i="3"/>
  <c r="DB26" i="3"/>
  <c r="DC26" i="3"/>
  <c r="DF26" i="3"/>
  <c r="DJ26" i="3" s="1"/>
  <c r="A27" i="3"/>
  <c r="Y27" i="3"/>
  <c r="CX27" i="3"/>
  <c r="DF27" i="3" s="1"/>
  <c r="CY27" i="3"/>
  <c r="CZ27" i="3"/>
  <c r="DB27" i="3" s="1"/>
  <c r="DA27" i="3"/>
  <c r="DC27" i="3"/>
  <c r="DJ27" i="3"/>
  <c r="A28" i="3"/>
  <c r="Y28" i="3"/>
  <c r="CX28" i="3"/>
  <c r="CY28" i="3"/>
  <c r="CZ28" i="3"/>
  <c r="DB28" i="3" s="1"/>
  <c r="DA28" i="3"/>
  <c r="DC28" i="3"/>
  <c r="A29" i="3"/>
  <c r="Y29" i="3"/>
  <c r="CX29" i="3"/>
  <c r="DI29" i="3" s="1"/>
  <c r="CY29" i="3"/>
  <c r="CZ29" i="3"/>
  <c r="DA29" i="3"/>
  <c r="DB29" i="3"/>
  <c r="DC29" i="3"/>
  <c r="DF29" i="3"/>
  <c r="DJ29" i="3" s="1"/>
  <c r="DH29" i="3"/>
  <c r="A30" i="3"/>
  <c r="Y30" i="3"/>
  <c r="CX30" i="3"/>
  <c r="DG30" i="3" s="1"/>
  <c r="CY30" i="3"/>
  <c r="CZ30" i="3"/>
  <c r="DB30" i="3" s="1"/>
  <c r="DA30" i="3"/>
  <c r="DC30" i="3"/>
  <c r="A31" i="3"/>
  <c r="Y31" i="3"/>
  <c r="CX31" i="3"/>
  <c r="DG31" i="3" s="1"/>
  <c r="CY31" i="3"/>
  <c r="CZ31" i="3"/>
  <c r="DA31" i="3"/>
  <c r="DB31" i="3"/>
  <c r="DC31" i="3"/>
  <c r="DF31" i="3"/>
  <c r="DJ31" i="3" s="1"/>
  <c r="DH31" i="3"/>
  <c r="DI31" i="3"/>
  <c r="A32" i="3"/>
  <c r="Y32" i="3"/>
  <c r="CX32" i="3" s="1"/>
  <c r="CY32" i="3"/>
  <c r="CZ32" i="3"/>
  <c r="DA32" i="3"/>
  <c r="DB32" i="3"/>
  <c r="DC32" i="3"/>
  <c r="A33" i="3"/>
  <c r="Y33" i="3"/>
  <c r="CX33" i="3" s="1"/>
  <c r="CY33" i="3"/>
  <c r="CZ33" i="3"/>
  <c r="DB33" i="3" s="1"/>
  <c r="DA33" i="3"/>
  <c r="DC33" i="3"/>
  <c r="DI33" i="3"/>
  <c r="A34" i="3"/>
  <c r="Y34" i="3"/>
  <c r="CV34" i="3" s="1"/>
  <c r="CU34" i="3"/>
  <c r="CY34" i="3"/>
  <c r="CZ34" i="3"/>
  <c r="DA34" i="3"/>
  <c r="DB34" i="3"/>
  <c r="DC34" i="3"/>
  <c r="A35" i="3"/>
  <c r="Y35" i="3"/>
  <c r="CX35" i="3"/>
  <c r="DI35" i="3" s="1"/>
  <c r="DJ35" i="3" s="1"/>
  <c r="CY35" i="3"/>
  <c r="CZ35" i="3"/>
  <c r="DA35" i="3"/>
  <c r="DB35" i="3"/>
  <c r="DC35" i="3"/>
  <c r="DH35" i="3"/>
  <c r="A36" i="3"/>
  <c r="Y36" i="3"/>
  <c r="CX36" i="3" s="1"/>
  <c r="CW36" i="3"/>
  <c r="CY36" i="3"/>
  <c r="CZ36" i="3"/>
  <c r="DB36" i="3" s="1"/>
  <c r="DA36" i="3"/>
  <c r="DC36" i="3"/>
  <c r="A37" i="3"/>
  <c r="Y37" i="3"/>
  <c r="CW37" i="3"/>
  <c r="CX37" i="3"/>
  <c r="DF37" i="3" s="1"/>
  <c r="CY37" i="3"/>
  <c r="CZ37" i="3"/>
  <c r="DB37" i="3" s="1"/>
  <c r="DA37" i="3"/>
  <c r="DC37" i="3"/>
  <c r="DH37" i="3"/>
  <c r="DI37" i="3"/>
  <c r="A38" i="3"/>
  <c r="Y38" i="3"/>
  <c r="CX38" i="3" s="1"/>
  <c r="CY38" i="3"/>
  <c r="CZ38" i="3"/>
  <c r="DA38" i="3"/>
  <c r="DB38" i="3"/>
  <c r="DC38" i="3"/>
  <c r="DF38" i="3"/>
  <c r="DJ38" i="3" s="1"/>
  <c r="DG38" i="3"/>
  <c r="A39" i="3"/>
  <c r="Y39" i="3"/>
  <c r="CX39" i="3" s="1"/>
  <c r="CY39" i="3"/>
  <c r="CZ39" i="3"/>
  <c r="DB39" i="3" s="1"/>
  <c r="DA39" i="3"/>
  <c r="DC39" i="3"/>
  <c r="A40" i="3"/>
  <c r="Y40" i="3"/>
  <c r="CX40" i="3"/>
  <c r="CY40" i="3"/>
  <c r="CZ40" i="3"/>
  <c r="DB40" i="3" s="1"/>
  <c r="DA40" i="3"/>
  <c r="DC40" i="3"/>
  <c r="A41" i="3"/>
  <c r="Y41" i="3"/>
  <c r="CX41" i="3"/>
  <c r="DI41" i="3" s="1"/>
  <c r="CY41" i="3"/>
  <c r="CZ41" i="3"/>
  <c r="DA41" i="3"/>
  <c r="DB41" i="3"/>
  <c r="DC41" i="3"/>
  <c r="DH41" i="3"/>
  <c r="A42" i="3"/>
  <c r="Y42" i="3"/>
  <c r="CV42" i="3" s="1"/>
  <c r="CU42" i="3"/>
  <c r="CY42" i="3"/>
  <c r="CZ42" i="3"/>
  <c r="DA42" i="3"/>
  <c r="DB42" i="3"/>
  <c r="DC42" i="3"/>
  <c r="A43" i="3"/>
  <c r="Y43" i="3"/>
  <c r="CX43" i="3" s="1"/>
  <c r="CY43" i="3"/>
  <c r="CZ43" i="3"/>
  <c r="DA43" i="3"/>
  <c r="DB43" i="3"/>
  <c r="DC43" i="3"/>
  <c r="A44" i="3"/>
  <c r="Y44" i="3"/>
  <c r="CY44" i="3"/>
  <c r="CZ44" i="3"/>
  <c r="DA44" i="3"/>
  <c r="DB44" i="3"/>
  <c r="DC44" i="3"/>
  <c r="A45" i="3"/>
  <c r="Y45" i="3"/>
  <c r="CW45" i="3"/>
  <c r="CX45" i="3"/>
  <c r="DI45" i="3" s="1"/>
  <c r="CY45" i="3"/>
  <c r="CZ45" i="3"/>
  <c r="DA45" i="3"/>
  <c r="DB45" i="3"/>
  <c r="DC45" i="3"/>
  <c r="DH45" i="3"/>
  <c r="A46" i="3"/>
  <c r="Y46" i="3"/>
  <c r="CW46" i="3" s="1"/>
  <c r="CY46" i="3"/>
  <c r="CZ46" i="3"/>
  <c r="DB46" i="3" s="1"/>
  <c r="DA46" i="3"/>
  <c r="DC46" i="3"/>
  <c r="A47" i="3"/>
  <c r="Y47" i="3"/>
  <c r="CW47" i="3"/>
  <c r="CX47" i="3"/>
  <c r="DF47" i="3" s="1"/>
  <c r="CY47" i="3"/>
  <c r="CZ47" i="3"/>
  <c r="DA47" i="3"/>
  <c r="DB47" i="3"/>
  <c r="DC47" i="3"/>
  <c r="DG47" i="3"/>
  <c r="DH47" i="3"/>
  <c r="DI47" i="3"/>
  <c r="DJ47" i="3"/>
  <c r="A48" i="3"/>
  <c r="Y48" i="3"/>
  <c r="CX48" i="3" s="1"/>
  <c r="CY48" i="3"/>
  <c r="CZ48" i="3"/>
  <c r="DA48" i="3"/>
  <c r="DB48" i="3"/>
  <c r="DC48" i="3"/>
  <c r="DF48" i="3"/>
  <c r="DJ48" i="3" s="1"/>
  <c r="A49" i="3"/>
  <c r="Y49" i="3"/>
  <c r="CX49" i="3"/>
  <c r="DH49" i="3" s="1"/>
  <c r="CY49" i="3"/>
  <c r="CZ49" i="3"/>
  <c r="DB49" i="3" s="1"/>
  <c r="DA49" i="3"/>
  <c r="DC49" i="3"/>
  <c r="DF49" i="3"/>
  <c r="DJ49" i="3" s="1"/>
  <c r="DG49" i="3"/>
  <c r="DI49" i="3"/>
  <c r="A50" i="3"/>
  <c r="Y50" i="3"/>
  <c r="CX50" i="3"/>
  <c r="CY50" i="3"/>
  <c r="CZ50" i="3"/>
  <c r="DB50" i="3" s="1"/>
  <c r="DA50" i="3"/>
  <c r="DC50" i="3"/>
  <c r="DI50" i="3"/>
  <c r="A51" i="3"/>
  <c r="Y51" i="3"/>
  <c r="CX51" i="3" s="1"/>
  <c r="CY51" i="3"/>
  <c r="CZ51" i="3"/>
  <c r="DA51" i="3"/>
  <c r="DB51" i="3"/>
  <c r="DC51" i="3"/>
  <c r="A52" i="3"/>
  <c r="Y52" i="3"/>
  <c r="CX52" i="3" s="1"/>
  <c r="CU52" i="3"/>
  <c r="CV52" i="3"/>
  <c r="CY52" i="3"/>
  <c r="CZ52" i="3"/>
  <c r="DA52" i="3"/>
  <c r="DB52" i="3"/>
  <c r="DC52" i="3"/>
  <c r="A53" i="3"/>
  <c r="Y53" i="3"/>
  <c r="CX53" i="3"/>
  <c r="DF53" i="3" s="1"/>
  <c r="CY53" i="3"/>
  <c r="CZ53" i="3"/>
  <c r="DA53" i="3"/>
  <c r="DB53" i="3"/>
  <c r="DC53" i="3"/>
  <c r="DG53" i="3"/>
  <c r="DI53" i="3"/>
  <c r="DJ53" i="3"/>
  <c r="A54" i="3"/>
  <c r="Y54" i="3"/>
  <c r="CY54" i="3"/>
  <c r="CZ54" i="3"/>
  <c r="DB54" i="3" s="1"/>
  <c r="DA54" i="3"/>
  <c r="DC54" i="3"/>
  <c r="A55" i="3"/>
  <c r="Y55" i="3"/>
  <c r="CX55" i="3" s="1"/>
  <c r="CW55" i="3"/>
  <c r="CY55" i="3"/>
  <c r="CZ55" i="3"/>
  <c r="DA55" i="3"/>
  <c r="DB55" i="3"/>
  <c r="DC55" i="3"/>
  <c r="A56" i="3"/>
  <c r="Y56" i="3"/>
  <c r="CW56" i="3" s="1"/>
  <c r="CX56" i="3"/>
  <c r="DH56" i="3" s="1"/>
  <c r="CY56" i="3"/>
  <c r="CZ56" i="3"/>
  <c r="DB56" i="3" s="1"/>
  <c r="DA56" i="3"/>
  <c r="DC56" i="3"/>
  <c r="DI56" i="3"/>
  <c r="A57" i="3"/>
  <c r="Y57" i="3"/>
  <c r="CW57" i="3"/>
  <c r="CX57" i="3"/>
  <c r="DF57" i="3" s="1"/>
  <c r="CY57" i="3"/>
  <c r="CZ57" i="3"/>
  <c r="DA57" i="3"/>
  <c r="DB57" i="3"/>
  <c r="DC57" i="3"/>
  <c r="DG57" i="3"/>
  <c r="DI57" i="3"/>
  <c r="A58" i="3"/>
  <c r="Y58" i="3"/>
  <c r="CY58" i="3"/>
  <c r="CZ58" i="3"/>
  <c r="DB58" i="3" s="1"/>
  <c r="DA58" i="3"/>
  <c r="DC58" i="3"/>
  <c r="A59" i="3"/>
  <c r="Y59" i="3"/>
  <c r="CX59" i="3" s="1"/>
  <c r="CW59" i="3"/>
  <c r="CY59" i="3"/>
  <c r="CZ59" i="3"/>
  <c r="DA59" i="3"/>
  <c r="DB59" i="3"/>
  <c r="DC59" i="3"/>
  <c r="A60" i="3"/>
  <c r="Y60" i="3"/>
  <c r="CX60" i="3" s="1"/>
  <c r="CY60" i="3"/>
  <c r="CZ60" i="3"/>
  <c r="DB60" i="3" s="1"/>
  <c r="DA60" i="3"/>
  <c r="DC60" i="3"/>
  <c r="A61" i="3"/>
  <c r="Y61" i="3"/>
  <c r="CX61" i="3" s="1"/>
  <c r="CY61" i="3"/>
  <c r="CZ61" i="3"/>
  <c r="DA61" i="3"/>
  <c r="DB61" i="3"/>
  <c r="DC61" i="3"/>
  <c r="DF61" i="3"/>
  <c r="DJ61" i="3" s="1"/>
  <c r="A62" i="3"/>
  <c r="Y62" i="3"/>
  <c r="CX62" i="3"/>
  <c r="DG62" i="3" s="1"/>
  <c r="CY62" i="3"/>
  <c r="CZ62" i="3"/>
  <c r="DA62" i="3"/>
  <c r="DB62" i="3"/>
  <c r="DC62" i="3"/>
  <c r="DF62" i="3"/>
  <c r="DJ62" i="3" s="1"/>
  <c r="DH62" i="3"/>
  <c r="DI62" i="3"/>
  <c r="A63" i="3"/>
  <c r="Y63" i="3"/>
  <c r="CX63" i="3" s="1"/>
  <c r="CY63" i="3"/>
  <c r="CZ63" i="3"/>
  <c r="DB63" i="3" s="1"/>
  <c r="DA63" i="3"/>
  <c r="DC63" i="3"/>
  <c r="A64" i="3"/>
  <c r="Y64" i="3"/>
  <c r="CX64" i="3" s="1"/>
  <c r="CY64" i="3"/>
  <c r="CZ64" i="3"/>
  <c r="DA64" i="3"/>
  <c r="DB64" i="3"/>
  <c r="DC64" i="3"/>
  <c r="DF64" i="3"/>
  <c r="DJ64" i="3" s="1"/>
  <c r="DG64" i="3"/>
  <c r="A65" i="3"/>
  <c r="Y65" i="3"/>
  <c r="CX65" i="3" s="1"/>
  <c r="CY65" i="3"/>
  <c r="CZ65" i="3"/>
  <c r="DB65" i="3" s="1"/>
  <c r="DA65" i="3"/>
  <c r="DC65" i="3"/>
  <c r="A66" i="3"/>
  <c r="Y66" i="3"/>
  <c r="CX66" i="3"/>
  <c r="CY66" i="3"/>
  <c r="CZ66" i="3"/>
  <c r="DB66" i="3" s="1"/>
  <c r="DA66" i="3"/>
  <c r="DC66" i="3"/>
  <c r="A67" i="3"/>
  <c r="Y67" i="3"/>
  <c r="CX67" i="3"/>
  <c r="DI67" i="3" s="1"/>
  <c r="CY67" i="3"/>
  <c r="CZ67" i="3"/>
  <c r="DA67" i="3"/>
  <c r="DB67" i="3"/>
  <c r="DC67" i="3"/>
  <c r="DH67" i="3"/>
  <c r="A68" i="3"/>
  <c r="Y68" i="3"/>
  <c r="CX68" i="3" s="1"/>
  <c r="CY68" i="3"/>
  <c r="CZ68" i="3"/>
  <c r="DB68" i="3" s="1"/>
  <c r="DA68" i="3"/>
  <c r="DC68" i="3"/>
  <c r="A69" i="3"/>
  <c r="Y69" i="3"/>
  <c r="CX69" i="3" s="1"/>
  <c r="CY69" i="3"/>
  <c r="CZ69" i="3"/>
  <c r="DA69" i="3"/>
  <c r="DB69" i="3"/>
  <c r="DC69" i="3"/>
  <c r="DF69" i="3"/>
  <c r="DJ69" i="3" s="1"/>
  <c r="DI69" i="3"/>
  <c r="A70" i="3"/>
  <c r="Y70" i="3"/>
  <c r="CX70" i="3" s="1"/>
  <c r="CU70" i="3"/>
  <c r="CV70" i="3"/>
  <c r="CY70" i="3"/>
  <c r="CZ70" i="3"/>
  <c r="DB70" i="3" s="1"/>
  <c r="DA70" i="3"/>
  <c r="DC70" i="3"/>
  <c r="DF70" i="3"/>
  <c r="A71" i="3"/>
  <c r="Y71" i="3"/>
  <c r="CX71" i="3"/>
  <c r="DG71" i="3" s="1"/>
  <c r="CY71" i="3"/>
  <c r="CZ71" i="3"/>
  <c r="DB71" i="3" s="1"/>
  <c r="DA71" i="3"/>
  <c r="DC71" i="3"/>
  <c r="DF71" i="3"/>
  <c r="DI71" i="3"/>
  <c r="DJ71" i="3" s="1"/>
  <c r="A72" i="3"/>
  <c r="Y72" i="3"/>
  <c r="CW72" i="3"/>
  <c r="CX72" i="3"/>
  <c r="DF72" i="3" s="1"/>
  <c r="CY72" i="3"/>
  <c r="CZ72" i="3"/>
  <c r="DB72" i="3" s="1"/>
  <c r="DA72" i="3"/>
  <c r="DC72" i="3"/>
  <c r="DI72" i="3"/>
  <c r="A73" i="3"/>
  <c r="Y73" i="3"/>
  <c r="CX73" i="3" s="1"/>
  <c r="CY73" i="3"/>
  <c r="CZ73" i="3"/>
  <c r="DB73" i="3" s="1"/>
  <c r="DA73" i="3"/>
  <c r="DC73" i="3"/>
  <c r="A74" i="3"/>
  <c r="Y74" i="3"/>
  <c r="CX74" i="3"/>
  <c r="DG74" i="3" s="1"/>
  <c r="CY74" i="3"/>
  <c r="CZ74" i="3"/>
  <c r="DB74" i="3" s="1"/>
  <c r="DA74" i="3"/>
  <c r="DC74" i="3"/>
  <c r="DF74" i="3"/>
  <c r="DJ74" i="3" s="1"/>
  <c r="DI74" i="3"/>
  <c r="A75" i="3"/>
  <c r="Y75" i="3"/>
  <c r="CX75" i="3"/>
  <c r="CY75" i="3"/>
  <c r="CZ75" i="3"/>
  <c r="DA75" i="3"/>
  <c r="DB75" i="3"/>
  <c r="DC75" i="3"/>
  <c r="DH75" i="3"/>
  <c r="A76" i="3"/>
  <c r="Y76" i="3"/>
  <c r="CU76" i="3"/>
  <c r="CY76" i="3"/>
  <c r="CZ76" i="3"/>
  <c r="DA76" i="3"/>
  <c r="DB76" i="3"/>
  <c r="DC76" i="3"/>
  <c r="A77" i="3"/>
  <c r="Y77" i="3"/>
  <c r="CX77" i="3"/>
  <c r="DG77" i="3" s="1"/>
  <c r="CY77" i="3"/>
  <c r="CZ77" i="3"/>
  <c r="DA77" i="3"/>
  <c r="DB77" i="3"/>
  <c r="DC77" i="3"/>
  <c r="DH77" i="3"/>
  <c r="A78" i="3"/>
  <c r="Y78" i="3"/>
  <c r="CW78" i="3" s="1"/>
  <c r="CY78" i="3"/>
  <c r="CZ78" i="3"/>
  <c r="DB78" i="3" s="1"/>
  <c r="DA78" i="3"/>
  <c r="DC78" i="3"/>
  <c r="A79" i="3"/>
  <c r="Y79" i="3"/>
  <c r="CW79" i="3" s="1"/>
  <c r="CX79" i="3"/>
  <c r="CY79" i="3"/>
  <c r="CZ79" i="3"/>
  <c r="DB79" i="3" s="1"/>
  <c r="DA79" i="3"/>
  <c r="DC79" i="3"/>
  <c r="DI79" i="3"/>
  <c r="A80" i="3"/>
  <c r="Y80" i="3"/>
  <c r="CX80" i="3" s="1"/>
  <c r="CY80" i="3"/>
  <c r="CZ80" i="3"/>
  <c r="DA80" i="3"/>
  <c r="DB80" i="3"/>
  <c r="DC80" i="3"/>
  <c r="DG80" i="3"/>
  <c r="A81" i="3"/>
  <c r="Y81" i="3"/>
  <c r="CX81" i="3" s="1"/>
  <c r="CY81" i="3"/>
  <c r="CZ81" i="3"/>
  <c r="DB81" i="3" s="1"/>
  <c r="DA81" i="3"/>
  <c r="DC81" i="3"/>
  <c r="A82" i="3"/>
  <c r="Y82" i="3"/>
  <c r="CX82" i="3"/>
  <c r="CY82" i="3"/>
  <c r="CZ82" i="3"/>
  <c r="DB82" i="3" s="1"/>
  <c r="DA82" i="3"/>
  <c r="DC82" i="3"/>
  <c r="A83" i="3"/>
  <c r="Y83" i="3"/>
  <c r="CX83" i="3"/>
  <c r="DI83" i="3" s="1"/>
  <c r="CY83" i="3"/>
  <c r="CZ83" i="3"/>
  <c r="DA83" i="3"/>
  <c r="DB83" i="3"/>
  <c r="DC83" i="3"/>
  <c r="DH83" i="3"/>
  <c r="A84" i="3"/>
  <c r="Y84" i="3"/>
  <c r="CV84" i="3" s="1"/>
  <c r="CU84" i="3"/>
  <c r="CY84" i="3"/>
  <c r="CZ84" i="3"/>
  <c r="DA84" i="3"/>
  <c r="DB84" i="3"/>
  <c r="DC84" i="3"/>
  <c r="A85" i="3"/>
  <c r="Y85" i="3"/>
  <c r="CX85" i="3" s="1"/>
  <c r="CY85" i="3"/>
  <c r="CZ85" i="3"/>
  <c r="DA85" i="3"/>
  <c r="DB85" i="3"/>
  <c r="DC85" i="3"/>
  <c r="A86" i="3"/>
  <c r="Y86" i="3"/>
  <c r="CY86" i="3"/>
  <c r="CZ86" i="3"/>
  <c r="DA86" i="3"/>
  <c r="DB86" i="3"/>
  <c r="DC86" i="3"/>
  <c r="A87" i="3"/>
  <c r="Y87" i="3"/>
  <c r="CW87" i="3" s="1"/>
  <c r="CX87" i="3"/>
  <c r="DI87" i="3" s="1"/>
  <c r="CY87" i="3"/>
  <c r="CZ87" i="3"/>
  <c r="DA87" i="3"/>
  <c r="DB87" i="3"/>
  <c r="DC87" i="3"/>
  <c r="DH87" i="3"/>
  <c r="A88" i="3"/>
  <c r="Y88" i="3"/>
  <c r="CW88" i="3"/>
  <c r="CX88" i="3"/>
  <c r="DG88" i="3" s="1"/>
  <c r="CY88" i="3"/>
  <c r="CZ88" i="3"/>
  <c r="DB88" i="3" s="1"/>
  <c r="DA88" i="3"/>
  <c r="DC88" i="3"/>
  <c r="DF88" i="3"/>
  <c r="DI88" i="3"/>
  <c r="A89" i="3"/>
  <c r="Y89" i="3"/>
  <c r="CW89" i="3" s="1"/>
  <c r="CX89" i="3"/>
  <c r="DG89" i="3" s="1"/>
  <c r="DJ89" i="3" s="1"/>
  <c r="CY89" i="3"/>
  <c r="CZ89" i="3"/>
  <c r="DB89" i="3" s="1"/>
  <c r="DA89" i="3"/>
  <c r="DC89" i="3"/>
  <c r="DH89" i="3"/>
  <c r="A90" i="3"/>
  <c r="Y90" i="3"/>
  <c r="CW90" i="3"/>
  <c r="CX90" i="3"/>
  <c r="DI90" i="3" s="1"/>
  <c r="CY90" i="3"/>
  <c r="CZ90" i="3"/>
  <c r="DB90" i="3" s="1"/>
  <c r="DA90" i="3"/>
  <c r="DC90" i="3"/>
  <c r="DH90" i="3"/>
  <c r="A91" i="3"/>
  <c r="Y91" i="3"/>
  <c r="CX91" i="3" s="1"/>
  <c r="CW91" i="3"/>
  <c r="CY91" i="3"/>
  <c r="CZ91" i="3"/>
  <c r="DA91" i="3"/>
  <c r="DB91" i="3"/>
  <c r="DC91" i="3"/>
  <c r="A92" i="3"/>
  <c r="Y92" i="3"/>
  <c r="CX92" i="3" s="1"/>
  <c r="CY92" i="3"/>
  <c r="CZ92" i="3"/>
  <c r="DB92" i="3" s="1"/>
  <c r="DA92" i="3"/>
  <c r="DC92" i="3"/>
  <c r="A93" i="3"/>
  <c r="Y93" i="3"/>
  <c r="CX93" i="3"/>
  <c r="DI93" i="3" s="1"/>
  <c r="CY93" i="3"/>
  <c r="CZ93" i="3"/>
  <c r="DB93" i="3" s="1"/>
  <c r="DA93" i="3"/>
  <c r="DC93" i="3"/>
  <c r="DH93" i="3"/>
  <c r="A94" i="3"/>
  <c r="Y94" i="3"/>
  <c r="CX94" i="3"/>
  <c r="DF94" i="3" s="1"/>
  <c r="DJ94" i="3" s="1"/>
  <c r="CY94" i="3"/>
  <c r="CZ94" i="3"/>
  <c r="DB94" i="3" s="1"/>
  <c r="DA94" i="3"/>
  <c r="DC94" i="3"/>
  <c r="DH94" i="3"/>
  <c r="A95" i="3"/>
  <c r="Y95" i="3"/>
  <c r="CX95" i="3"/>
  <c r="DG95" i="3" s="1"/>
  <c r="CY95" i="3"/>
  <c r="CZ95" i="3"/>
  <c r="DB95" i="3" s="1"/>
  <c r="DA95" i="3"/>
  <c r="DC95" i="3"/>
  <c r="DH95" i="3"/>
  <c r="A96" i="3"/>
  <c r="Y96" i="3"/>
  <c r="CX96" i="3"/>
  <c r="DG96" i="3" s="1"/>
  <c r="CY96" i="3"/>
  <c r="CZ96" i="3"/>
  <c r="DA96" i="3"/>
  <c r="DB96" i="3"/>
  <c r="DC96" i="3"/>
  <c r="DF96" i="3"/>
  <c r="DJ96" i="3" s="1"/>
  <c r="DH96" i="3"/>
  <c r="DI96" i="3"/>
  <c r="A97" i="3"/>
  <c r="Y97" i="3"/>
  <c r="CX97" i="3" s="1"/>
  <c r="CY97" i="3"/>
  <c r="CZ97" i="3"/>
  <c r="DA97" i="3"/>
  <c r="DB97" i="3"/>
  <c r="DC97" i="3"/>
  <c r="A98" i="3"/>
  <c r="Y98" i="3"/>
  <c r="CX98" i="3" s="1"/>
  <c r="CY98" i="3"/>
  <c r="CZ98" i="3"/>
  <c r="DA98" i="3"/>
  <c r="DB98" i="3"/>
  <c r="DC98" i="3"/>
  <c r="A99" i="3"/>
  <c r="Y99" i="3"/>
  <c r="CX99" i="3" s="1"/>
  <c r="CY99" i="3"/>
  <c r="CZ99" i="3"/>
  <c r="DA99" i="3"/>
  <c r="DB99" i="3"/>
  <c r="DC99" i="3"/>
  <c r="A100" i="3"/>
  <c r="Y100" i="3"/>
  <c r="CX100" i="3" s="1"/>
  <c r="CY100" i="3"/>
  <c r="CZ100" i="3"/>
  <c r="DB100" i="3" s="1"/>
  <c r="DA100" i="3"/>
  <c r="DC100" i="3"/>
  <c r="DG100" i="3"/>
  <c r="A101" i="3"/>
  <c r="Y101" i="3"/>
  <c r="CX101" i="3"/>
  <c r="DI101" i="3" s="1"/>
  <c r="CY101" i="3"/>
  <c r="CZ101" i="3"/>
  <c r="DB101" i="3" s="1"/>
  <c r="DA101" i="3"/>
  <c r="DC101" i="3"/>
  <c r="DH101" i="3"/>
  <c r="A102" i="3"/>
  <c r="Y102" i="3"/>
  <c r="CX102" i="3"/>
  <c r="DF102" i="3" s="1"/>
  <c r="DJ102" i="3" s="1"/>
  <c r="CY102" i="3"/>
  <c r="CZ102" i="3"/>
  <c r="DA102" i="3"/>
  <c r="DB102" i="3"/>
  <c r="DC102" i="3"/>
  <c r="DH102" i="3"/>
  <c r="A103" i="3"/>
  <c r="Y103" i="3"/>
  <c r="CU103" i="3"/>
  <c r="CV103" i="3"/>
  <c r="CX103" i="3"/>
  <c r="CY103" i="3"/>
  <c r="CZ103" i="3"/>
  <c r="DA103" i="3"/>
  <c r="DB103" i="3"/>
  <c r="DC103" i="3"/>
  <c r="DF103" i="3"/>
  <c r="DG103" i="3"/>
  <c r="DH103" i="3"/>
  <c r="DI103" i="3"/>
  <c r="DJ103" i="3" s="1"/>
  <c r="A104" i="3"/>
  <c r="Y104" i="3"/>
  <c r="CX104" i="3" s="1"/>
  <c r="CY104" i="3"/>
  <c r="CZ104" i="3"/>
  <c r="DA104" i="3"/>
  <c r="DB104" i="3"/>
  <c r="DC104" i="3"/>
  <c r="A105" i="3"/>
  <c r="Y105" i="3"/>
  <c r="CY105" i="3"/>
  <c r="CZ105" i="3"/>
  <c r="DA105" i="3"/>
  <c r="DB105" i="3"/>
  <c r="DC105" i="3"/>
  <c r="A106" i="3"/>
  <c r="Y106" i="3"/>
  <c r="CW106" i="3"/>
  <c r="CX106" i="3"/>
  <c r="CY106" i="3"/>
  <c r="CZ106" i="3"/>
  <c r="DA106" i="3"/>
  <c r="DB106" i="3"/>
  <c r="DC106" i="3"/>
  <c r="DH106" i="3"/>
  <c r="A107" i="3"/>
  <c r="Y107" i="3"/>
  <c r="CX107" i="3"/>
  <c r="CY107" i="3"/>
  <c r="CZ107" i="3"/>
  <c r="DB107" i="3" s="1"/>
  <c r="DA107" i="3"/>
  <c r="DC107" i="3"/>
  <c r="DH107" i="3"/>
  <c r="A108" i="3"/>
  <c r="Y108" i="3"/>
  <c r="CU108" i="3"/>
  <c r="CV108" i="3"/>
  <c r="CX108" i="3"/>
  <c r="DF108" i="3" s="1"/>
  <c r="CY108" i="3"/>
  <c r="CZ108" i="3"/>
  <c r="DA108" i="3"/>
  <c r="DB108" i="3"/>
  <c r="DC108" i="3"/>
  <c r="DG108" i="3"/>
  <c r="DH108" i="3"/>
  <c r="DI108" i="3"/>
  <c r="DJ108" i="3" s="1"/>
  <c r="A109" i="3"/>
  <c r="Y109" i="3"/>
  <c r="CU109" i="3"/>
  <c r="CY109" i="3"/>
  <c r="CZ109" i="3"/>
  <c r="DB109" i="3" s="1"/>
  <c r="DA109" i="3"/>
  <c r="DC109" i="3"/>
  <c r="A110" i="3"/>
  <c r="Y110" i="3"/>
  <c r="CX110" i="3"/>
  <c r="CY110" i="3"/>
  <c r="CZ110" i="3"/>
  <c r="DA110" i="3"/>
  <c r="DB110" i="3"/>
  <c r="DC110" i="3"/>
  <c r="A111" i="3"/>
  <c r="Y111" i="3"/>
  <c r="CW111" i="3"/>
  <c r="CX111" i="3"/>
  <c r="DF111" i="3" s="1"/>
  <c r="CY111" i="3"/>
  <c r="CZ111" i="3"/>
  <c r="DB111" i="3" s="1"/>
  <c r="DA111" i="3"/>
  <c r="DC111" i="3"/>
  <c r="DG111" i="3"/>
  <c r="DJ111" i="3" s="1"/>
  <c r="DH111" i="3"/>
  <c r="DI111" i="3"/>
  <c r="A112" i="3"/>
  <c r="Y112" i="3"/>
  <c r="CW112" i="3"/>
  <c r="CX112" i="3"/>
  <c r="DF112" i="3" s="1"/>
  <c r="CY112" i="3"/>
  <c r="CZ112" i="3"/>
  <c r="DB112" i="3" s="1"/>
  <c r="DA112" i="3"/>
  <c r="DC112" i="3"/>
  <c r="DG112" i="3"/>
  <c r="DH112" i="3"/>
  <c r="DI112" i="3"/>
  <c r="DJ112" i="3"/>
  <c r="A113" i="3"/>
  <c r="Y113" i="3"/>
  <c r="CV113" i="3" s="1"/>
  <c r="CU113" i="3"/>
  <c r="CY113" i="3"/>
  <c r="CZ113" i="3"/>
  <c r="DA113" i="3"/>
  <c r="DB113" i="3"/>
  <c r="DC113" i="3"/>
  <c r="A114" i="3"/>
  <c r="Y114" i="3"/>
  <c r="CX114" i="3" s="1"/>
  <c r="CY114" i="3"/>
  <c r="CZ114" i="3"/>
  <c r="DA114" i="3"/>
  <c r="DB114" i="3"/>
  <c r="DC114" i="3"/>
  <c r="A115" i="3"/>
  <c r="Y115" i="3"/>
  <c r="CW115" i="3"/>
  <c r="CX115" i="3"/>
  <c r="DF115" i="3" s="1"/>
  <c r="CY115" i="3"/>
  <c r="CZ115" i="3"/>
  <c r="DB115" i="3" s="1"/>
  <c r="DA115" i="3"/>
  <c r="DC115" i="3"/>
  <c r="DG115" i="3"/>
  <c r="DJ115" i="3" s="1"/>
  <c r="DH115" i="3"/>
  <c r="DI115" i="3"/>
  <c r="A116" i="3"/>
  <c r="Y116" i="3"/>
  <c r="CW116" i="3"/>
  <c r="CX116" i="3"/>
  <c r="DF116" i="3" s="1"/>
  <c r="CY116" i="3"/>
  <c r="CZ116" i="3"/>
  <c r="DB116" i="3" s="1"/>
  <c r="DA116" i="3"/>
  <c r="DC116" i="3"/>
  <c r="DG116" i="3"/>
  <c r="DH116" i="3"/>
  <c r="DI116" i="3"/>
  <c r="DJ116" i="3"/>
  <c r="A117" i="3"/>
  <c r="Y117" i="3"/>
  <c r="CY117" i="3"/>
  <c r="CZ117" i="3"/>
  <c r="DA117" i="3"/>
  <c r="DB117" i="3"/>
  <c r="DC117" i="3"/>
  <c r="A118" i="3"/>
  <c r="Y118" i="3"/>
  <c r="CW118" i="3" s="1"/>
  <c r="CX118" i="3"/>
  <c r="DI118" i="3" s="1"/>
  <c r="CY118" i="3"/>
  <c r="CZ118" i="3"/>
  <c r="DA118" i="3"/>
  <c r="DB118" i="3"/>
  <c r="DC118" i="3"/>
  <c r="DH118" i="3"/>
  <c r="A119" i="3"/>
  <c r="Y119" i="3"/>
  <c r="CW119" i="3"/>
  <c r="CX119" i="3"/>
  <c r="DF119" i="3" s="1"/>
  <c r="CY119" i="3"/>
  <c r="CZ119" i="3"/>
  <c r="DB119" i="3" s="1"/>
  <c r="DA119" i="3"/>
  <c r="DC119" i="3"/>
  <c r="A120" i="3"/>
  <c r="Y120" i="3"/>
  <c r="CX120" i="3"/>
  <c r="CY120" i="3"/>
  <c r="CZ120" i="3"/>
  <c r="DB120" i="3" s="1"/>
  <c r="DA120" i="3"/>
  <c r="DC120" i="3"/>
  <c r="DH120" i="3"/>
  <c r="A121" i="3"/>
  <c r="Y121" i="3"/>
  <c r="CX121" i="3"/>
  <c r="DI121" i="3" s="1"/>
  <c r="CY121" i="3"/>
  <c r="CZ121" i="3"/>
  <c r="DA121" i="3"/>
  <c r="DB121" i="3"/>
  <c r="DC121" i="3"/>
  <c r="DH121" i="3"/>
  <c r="A122" i="3"/>
  <c r="Y122" i="3"/>
  <c r="CX122" i="3"/>
  <c r="DF122" i="3" s="1"/>
  <c r="DJ122" i="3" s="1"/>
  <c r="CY122" i="3"/>
  <c r="CZ122" i="3"/>
  <c r="DB122" i="3" s="1"/>
  <c r="DA122" i="3"/>
  <c r="DC122" i="3"/>
  <c r="DI122" i="3"/>
  <c r="A123" i="3"/>
  <c r="Y123" i="3"/>
  <c r="CX123" i="3" s="1"/>
  <c r="CY123" i="3"/>
  <c r="CZ123" i="3"/>
  <c r="DB123" i="3" s="1"/>
  <c r="DA123" i="3"/>
  <c r="DC123" i="3"/>
  <c r="DF123" i="3"/>
  <c r="DJ123" i="3" s="1"/>
  <c r="DI123" i="3"/>
  <c r="A124" i="3"/>
  <c r="Y124" i="3"/>
  <c r="CX124" i="3" s="1"/>
  <c r="CY124" i="3"/>
  <c r="CZ124" i="3"/>
  <c r="DA124" i="3"/>
  <c r="DB124" i="3"/>
  <c r="DC124" i="3"/>
  <c r="A125" i="3"/>
  <c r="Y125" i="3"/>
  <c r="CX125" i="3" s="1"/>
  <c r="CY125" i="3"/>
  <c r="CZ125" i="3"/>
  <c r="DA125" i="3"/>
  <c r="DB125" i="3"/>
  <c r="DC125" i="3"/>
  <c r="A126" i="3"/>
  <c r="Y126" i="3"/>
  <c r="CX126" i="3" s="1"/>
  <c r="CY126" i="3"/>
  <c r="CZ126" i="3"/>
  <c r="DB126" i="3" s="1"/>
  <c r="DA126" i="3"/>
  <c r="DC126" i="3"/>
  <c r="A127" i="3"/>
  <c r="Y127" i="3"/>
  <c r="CX127" i="3"/>
  <c r="DF127" i="3" s="1"/>
  <c r="DJ127" i="3" s="1"/>
  <c r="CY127" i="3"/>
  <c r="CZ127" i="3"/>
  <c r="DB127" i="3" s="1"/>
  <c r="DA127" i="3"/>
  <c r="DC127" i="3"/>
  <c r="DI127" i="3"/>
  <c r="A128" i="3"/>
  <c r="Y128" i="3"/>
  <c r="CU128" i="3"/>
  <c r="CV128" i="3"/>
  <c r="CX128" i="3"/>
  <c r="DF128" i="3" s="1"/>
  <c r="CY128" i="3"/>
  <c r="CZ128" i="3"/>
  <c r="DB128" i="3" s="1"/>
  <c r="DA128" i="3"/>
  <c r="DC128" i="3"/>
  <c r="DG128" i="3"/>
  <c r="DH128" i="3"/>
  <c r="A129" i="3"/>
  <c r="Y129" i="3"/>
  <c r="CX129" i="3" s="1"/>
  <c r="CY129" i="3"/>
  <c r="CZ129" i="3"/>
  <c r="DB129" i="3" s="1"/>
  <c r="DA129" i="3"/>
  <c r="DC129" i="3"/>
  <c r="A130" i="3"/>
  <c r="Y130" i="3"/>
  <c r="CX130" i="3" s="1"/>
  <c r="CW130" i="3"/>
  <c r="CY130" i="3"/>
  <c r="CZ130" i="3"/>
  <c r="DA130" i="3"/>
  <c r="DB130" i="3"/>
  <c r="DC130" i="3"/>
  <c r="A131" i="3"/>
  <c r="Y131" i="3"/>
  <c r="CW131" i="3" s="1"/>
  <c r="CY131" i="3"/>
  <c r="CZ131" i="3"/>
  <c r="DB131" i="3" s="1"/>
  <c r="DA131" i="3"/>
  <c r="DC131" i="3"/>
  <c r="A132" i="3"/>
  <c r="Y132" i="3"/>
  <c r="CW132" i="3"/>
  <c r="CX132" i="3"/>
  <c r="DF132" i="3" s="1"/>
  <c r="CY132" i="3"/>
  <c r="CZ132" i="3"/>
  <c r="DB132" i="3" s="1"/>
  <c r="DA132" i="3"/>
  <c r="DC132" i="3"/>
  <c r="DH132" i="3"/>
  <c r="A133" i="3"/>
  <c r="Y133" i="3"/>
  <c r="CX133" i="3" s="1"/>
  <c r="CW133" i="3"/>
  <c r="CY133" i="3"/>
  <c r="CZ133" i="3"/>
  <c r="DB133" i="3" s="1"/>
  <c r="DA133" i="3"/>
  <c r="DC133" i="3"/>
  <c r="A134" i="3"/>
  <c r="Y134" i="3"/>
  <c r="CX134" i="3" s="1"/>
  <c r="CW134" i="3"/>
  <c r="CY134" i="3"/>
  <c r="CZ134" i="3"/>
  <c r="DA134" i="3"/>
  <c r="DB134" i="3"/>
  <c r="DC134" i="3"/>
  <c r="A135" i="3"/>
  <c r="Y135" i="3"/>
  <c r="CW135" i="3" s="1"/>
  <c r="CY135" i="3"/>
  <c r="CZ135" i="3"/>
  <c r="DB135" i="3" s="1"/>
  <c r="DA135" i="3"/>
  <c r="DC135" i="3"/>
  <c r="A136" i="3"/>
  <c r="Y136" i="3"/>
  <c r="CX136" i="3"/>
  <c r="DG136" i="3" s="1"/>
  <c r="CY136" i="3"/>
  <c r="CZ136" i="3"/>
  <c r="DA136" i="3"/>
  <c r="DB136" i="3"/>
  <c r="DC136" i="3"/>
  <c r="DF136" i="3"/>
  <c r="DH136" i="3"/>
  <c r="DI136" i="3"/>
  <c r="DJ136" i="3"/>
  <c r="A137" i="3"/>
  <c r="Y137" i="3"/>
  <c r="CX137" i="3" s="1"/>
  <c r="CY137" i="3"/>
  <c r="CZ137" i="3"/>
  <c r="DA137" i="3"/>
  <c r="DB137" i="3"/>
  <c r="DC137" i="3"/>
  <c r="A138" i="3"/>
  <c r="Y138" i="3"/>
  <c r="CX138" i="3" s="1"/>
  <c r="CY138" i="3"/>
  <c r="CZ138" i="3"/>
  <c r="DB138" i="3" s="1"/>
  <c r="DA138" i="3"/>
  <c r="DC138" i="3"/>
  <c r="A139" i="3"/>
  <c r="Y139" i="3"/>
  <c r="CX139" i="3" s="1"/>
  <c r="CY139" i="3"/>
  <c r="CZ139" i="3"/>
  <c r="DB139" i="3" s="1"/>
  <c r="DA139" i="3"/>
  <c r="DC139" i="3"/>
  <c r="A140" i="3"/>
  <c r="Y140" i="3"/>
  <c r="CX140" i="3"/>
  <c r="DF140" i="3" s="1"/>
  <c r="DJ140" i="3" s="1"/>
  <c r="CY140" i="3"/>
  <c r="CZ140" i="3"/>
  <c r="DB140" i="3" s="1"/>
  <c r="DA140" i="3"/>
  <c r="DC140" i="3"/>
  <c r="DH140" i="3"/>
  <c r="A141" i="3"/>
  <c r="Y141" i="3"/>
  <c r="CX141" i="3"/>
  <c r="DF141" i="3" s="1"/>
  <c r="DJ141" i="3" s="1"/>
  <c r="CY141" i="3"/>
  <c r="CZ141" i="3"/>
  <c r="DA141" i="3"/>
  <c r="DB141" i="3"/>
  <c r="DC141" i="3"/>
  <c r="DH141" i="3"/>
  <c r="A142" i="3"/>
  <c r="Y142" i="3"/>
  <c r="CX142" i="3"/>
  <c r="DI142" i="3" s="1"/>
  <c r="CY142" i="3"/>
  <c r="CZ142" i="3"/>
  <c r="DA142" i="3"/>
  <c r="DB142" i="3"/>
  <c r="DC142" i="3"/>
  <c r="DF142" i="3"/>
  <c r="DJ142" i="3" s="1"/>
  <c r="DH142" i="3"/>
  <c r="A143" i="3"/>
  <c r="Y143" i="3"/>
  <c r="CX143" i="3" s="1"/>
  <c r="CY143" i="3"/>
  <c r="CZ143" i="3"/>
  <c r="DB143" i="3" s="1"/>
  <c r="DA143" i="3"/>
  <c r="DC143" i="3"/>
  <c r="A144" i="3"/>
  <c r="Y144" i="3"/>
  <c r="CX144" i="3"/>
  <c r="DG144" i="3" s="1"/>
  <c r="CY144" i="3"/>
  <c r="CZ144" i="3"/>
  <c r="DA144" i="3"/>
  <c r="DB144" i="3"/>
  <c r="DC144" i="3"/>
  <c r="DF144" i="3"/>
  <c r="DH144" i="3"/>
  <c r="DI144" i="3"/>
  <c r="DJ144" i="3"/>
  <c r="A145" i="3"/>
  <c r="Y145" i="3"/>
  <c r="CX145" i="3" s="1"/>
  <c r="CY145" i="3"/>
  <c r="CZ145" i="3"/>
  <c r="DA145" i="3"/>
  <c r="DB145" i="3"/>
  <c r="DC145" i="3"/>
  <c r="A146" i="3"/>
  <c r="Y146" i="3"/>
  <c r="CV146" i="3" s="1"/>
  <c r="CU146" i="3"/>
  <c r="CX146" i="3"/>
  <c r="DF146" i="3" s="1"/>
  <c r="CY146" i="3"/>
  <c r="CZ146" i="3"/>
  <c r="DB146" i="3" s="1"/>
  <c r="DA146" i="3"/>
  <c r="DC146" i="3"/>
  <c r="DH146" i="3"/>
  <c r="A147" i="3"/>
  <c r="Y147" i="3"/>
  <c r="CX147" i="3"/>
  <c r="DF147" i="3" s="1"/>
  <c r="CY147" i="3"/>
  <c r="CZ147" i="3"/>
  <c r="DA147" i="3"/>
  <c r="DB147" i="3"/>
  <c r="DC147" i="3"/>
  <c r="DH147" i="3"/>
  <c r="A148" i="3"/>
  <c r="Y148" i="3"/>
  <c r="CX148" i="3" s="1"/>
  <c r="CW148" i="3"/>
  <c r="CY148" i="3"/>
  <c r="CZ148" i="3"/>
  <c r="DB148" i="3" s="1"/>
  <c r="DA148" i="3"/>
  <c r="DC148" i="3"/>
  <c r="A149" i="3"/>
  <c r="Y149" i="3"/>
  <c r="CW149" i="3"/>
  <c r="CX149" i="3"/>
  <c r="DF149" i="3" s="1"/>
  <c r="CY149" i="3"/>
  <c r="CZ149" i="3"/>
  <c r="DA149" i="3"/>
  <c r="DB149" i="3"/>
  <c r="DC149" i="3"/>
  <c r="DG149" i="3"/>
  <c r="DJ149" i="3" s="1"/>
  <c r="DH149" i="3"/>
  <c r="DI149" i="3"/>
  <c r="A150" i="3"/>
  <c r="Y150" i="3"/>
  <c r="CW150" i="3" s="1"/>
  <c r="CY150" i="3"/>
  <c r="CZ150" i="3"/>
  <c r="DB150" i="3" s="1"/>
  <c r="DA150" i="3"/>
  <c r="DC150" i="3"/>
  <c r="A151" i="3"/>
  <c r="Y151" i="3"/>
  <c r="CW151" i="3"/>
  <c r="CX151" i="3"/>
  <c r="DF151" i="3" s="1"/>
  <c r="CY151" i="3"/>
  <c r="CZ151" i="3"/>
  <c r="DA151" i="3"/>
  <c r="DB151" i="3"/>
  <c r="DC151" i="3"/>
  <c r="DH151" i="3"/>
  <c r="A152" i="3"/>
  <c r="Y152" i="3"/>
  <c r="CX152" i="3" s="1"/>
  <c r="CW152" i="3"/>
  <c r="CY152" i="3"/>
  <c r="CZ152" i="3"/>
  <c r="DB152" i="3" s="1"/>
  <c r="DA152" i="3"/>
  <c r="DC152" i="3"/>
  <c r="A153" i="3"/>
  <c r="Y153" i="3"/>
  <c r="CW153" i="3"/>
  <c r="CX153" i="3"/>
  <c r="DF153" i="3" s="1"/>
  <c r="CY153" i="3"/>
  <c r="CZ153" i="3"/>
  <c r="DA153" i="3"/>
  <c r="DB153" i="3"/>
  <c r="DC153" i="3"/>
  <c r="DG153" i="3"/>
  <c r="DJ153" i="3" s="1"/>
  <c r="DH153" i="3"/>
  <c r="DI153" i="3"/>
  <c r="A154" i="3"/>
  <c r="Y154" i="3"/>
  <c r="CX154" i="3" s="1"/>
  <c r="CY154" i="3"/>
  <c r="CZ154" i="3"/>
  <c r="DB154" i="3" s="1"/>
  <c r="DA154" i="3"/>
  <c r="DC154" i="3"/>
  <c r="A155" i="3"/>
  <c r="Y155" i="3"/>
  <c r="CX155" i="3" s="1"/>
  <c r="CY155" i="3"/>
  <c r="CZ155" i="3"/>
  <c r="DB155" i="3" s="1"/>
  <c r="DA155" i="3"/>
  <c r="DC155" i="3"/>
  <c r="A156" i="3"/>
  <c r="Y156" i="3"/>
  <c r="CX156" i="3"/>
  <c r="DF156" i="3" s="1"/>
  <c r="DJ156" i="3" s="1"/>
  <c r="CY156" i="3"/>
  <c r="CZ156" i="3"/>
  <c r="DB156" i="3" s="1"/>
  <c r="DA156" i="3"/>
  <c r="DC156" i="3"/>
  <c r="DH156" i="3"/>
  <c r="A157" i="3"/>
  <c r="Y157" i="3"/>
  <c r="CX157" i="3"/>
  <c r="DF157" i="3" s="1"/>
  <c r="DJ157" i="3" s="1"/>
  <c r="CY157" i="3"/>
  <c r="CZ157" i="3"/>
  <c r="DA157" i="3"/>
  <c r="DB157" i="3"/>
  <c r="DC157" i="3"/>
  <c r="DH157" i="3"/>
  <c r="A158" i="3"/>
  <c r="Y158" i="3"/>
  <c r="CX158" i="3" s="1"/>
  <c r="CY158" i="3"/>
  <c r="CZ158" i="3"/>
  <c r="DA158" i="3"/>
  <c r="DB158" i="3"/>
  <c r="DC158" i="3"/>
  <c r="A159" i="3"/>
  <c r="Y159" i="3"/>
  <c r="CX159" i="3" s="1"/>
  <c r="CY159" i="3"/>
  <c r="CZ159" i="3"/>
  <c r="DB159" i="3" s="1"/>
  <c r="DA159" i="3"/>
  <c r="DC159" i="3"/>
  <c r="A160" i="3"/>
  <c r="Y160" i="3"/>
  <c r="CX160" i="3"/>
  <c r="DG160" i="3" s="1"/>
  <c r="CY160" i="3"/>
  <c r="CZ160" i="3"/>
  <c r="DA160" i="3"/>
  <c r="DB160" i="3"/>
  <c r="DC160" i="3"/>
  <c r="DF160" i="3"/>
  <c r="DH160" i="3"/>
  <c r="DI160" i="3"/>
  <c r="DJ160" i="3"/>
  <c r="A161" i="3"/>
  <c r="Y161" i="3"/>
  <c r="CV161" i="3" s="1"/>
  <c r="CU161" i="3"/>
  <c r="CY161" i="3"/>
  <c r="CZ161" i="3"/>
  <c r="DB161" i="3" s="1"/>
  <c r="DA161" i="3"/>
  <c r="DC161" i="3"/>
  <c r="A162" i="3"/>
  <c r="Y162" i="3"/>
  <c r="CX162" i="3"/>
  <c r="DF162" i="3" s="1"/>
  <c r="CY162" i="3"/>
  <c r="CZ162" i="3"/>
  <c r="DB162" i="3" s="1"/>
  <c r="DA162" i="3"/>
  <c r="DC162" i="3"/>
  <c r="DH162" i="3"/>
  <c r="A163" i="3"/>
  <c r="Y163" i="3"/>
  <c r="CW163" i="3"/>
  <c r="CX163" i="3"/>
  <c r="DF163" i="3" s="1"/>
  <c r="CY163" i="3"/>
  <c r="CZ163" i="3"/>
  <c r="DB163" i="3" s="1"/>
  <c r="DA163" i="3"/>
  <c r="DC163" i="3"/>
  <c r="DG163" i="3"/>
  <c r="DH163" i="3"/>
  <c r="DJ163" i="3"/>
  <c r="A164" i="3"/>
  <c r="Y164" i="3"/>
  <c r="CW164" i="3" s="1"/>
  <c r="CY164" i="3"/>
  <c r="CZ164" i="3"/>
  <c r="DA164" i="3"/>
  <c r="DB164" i="3"/>
  <c r="DC164" i="3"/>
  <c r="A165" i="3"/>
  <c r="Y165" i="3"/>
  <c r="CX165" i="3" s="1"/>
  <c r="CY165" i="3"/>
  <c r="CZ165" i="3"/>
  <c r="DA165" i="3"/>
  <c r="DB165" i="3"/>
  <c r="DC165" i="3"/>
  <c r="A166" i="3"/>
  <c r="Y166" i="3"/>
  <c r="CW166" i="3" s="1"/>
  <c r="CX166" i="3"/>
  <c r="DF166" i="3" s="1"/>
  <c r="CY166" i="3"/>
  <c r="CZ166" i="3"/>
  <c r="DB166" i="3" s="1"/>
  <c r="DA166" i="3"/>
  <c r="DC166" i="3"/>
  <c r="DH166" i="3"/>
  <c r="A167" i="3"/>
  <c r="Y167" i="3"/>
  <c r="CW167" i="3"/>
  <c r="CX167" i="3"/>
  <c r="DF167" i="3" s="1"/>
  <c r="CY167" i="3"/>
  <c r="CZ167" i="3"/>
  <c r="DB167" i="3" s="1"/>
  <c r="DA167" i="3"/>
  <c r="DC167" i="3"/>
  <c r="DG167" i="3"/>
  <c r="DH167" i="3"/>
  <c r="DJ167" i="3"/>
  <c r="A168" i="3"/>
  <c r="Y168" i="3"/>
  <c r="CW168" i="3" s="1"/>
  <c r="CX168" i="3"/>
  <c r="DF168" i="3" s="1"/>
  <c r="CY168" i="3"/>
  <c r="CZ168" i="3"/>
  <c r="DA168" i="3"/>
  <c r="DB168" i="3"/>
  <c r="DC168" i="3"/>
  <c r="DH168" i="3"/>
  <c r="DI168" i="3"/>
  <c r="A169" i="3"/>
  <c r="Y169" i="3"/>
  <c r="CX169" i="3" s="1"/>
  <c r="CY169" i="3"/>
  <c r="CZ169" i="3"/>
  <c r="DA169" i="3"/>
  <c r="DB169" i="3"/>
  <c r="DC169" i="3"/>
  <c r="A170" i="3"/>
  <c r="Y170" i="3"/>
  <c r="CX170" i="3" s="1"/>
  <c r="CY170" i="3"/>
  <c r="CZ170" i="3"/>
  <c r="DB170" i="3" s="1"/>
  <c r="DA170" i="3"/>
  <c r="DC170" i="3"/>
  <c r="A171" i="3"/>
  <c r="Y171" i="3"/>
  <c r="CX171" i="3" s="1"/>
  <c r="CY171" i="3"/>
  <c r="CZ171" i="3"/>
  <c r="DB171" i="3" s="1"/>
  <c r="DA171" i="3"/>
  <c r="DC171" i="3"/>
  <c r="A172" i="3"/>
  <c r="Y172" i="3"/>
  <c r="CX172" i="3"/>
  <c r="DF172" i="3" s="1"/>
  <c r="DJ172" i="3" s="1"/>
  <c r="CY172" i="3"/>
  <c r="CZ172" i="3"/>
  <c r="DA172" i="3"/>
  <c r="DB172" i="3"/>
  <c r="DC172" i="3"/>
  <c r="DH172" i="3"/>
  <c r="A173" i="3"/>
  <c r="Y173" i="3"/>
  <c r="CX173" i="3"/>
  <c r="DF173" i="3" s="1"/>
  <c r="DJ173" i="3" s="1"/>
  <c r="CY173" i="3"/>
  <c r="CZ173" i="3"/>
  <c r="DA173" i="3"/>
  <c r="DB173" i="3"/>
  <c r="DC173" i="3"/>
  <c r="DH173" i="3"/>
  <c r="A174" i="3"/>
  <c r="Y174" i="3"/>
  <c r="CX174" i="3" s="1"/>
  <c r="CY174" i="3"/>
  <c r="CZ174" i="3"/>
  <c r="DA174" i="3"/>
  <c r="DB174" i="3"/>
  <c r="DC174" i="3"/>
  <c r="A175" i="3"/>
  <c r="Y175" i="3"/>
  <c r="CX175" i="3" s="1"/>
  <c r="CY175" i="3"/>
  <c r="CZ175" i="3"/>
  <c r="DB175" i="3" s="1"/>
  <c r="DA175" i="3"/>
  <c r="DC175" i="3"/>
  <c r="A176" i="3"/>
  <c r="Y176" i="3"/>
  <c r="CU176" i="3"/>
  <c r="CV176" i="3"/>
  <c r="CX176" i="3"/>
  <c r="DF176" i="3" s="1"/>
  <c r="CY176" i="3"/>
  <c r="CZ176" i="3"/>
  <c r="DB176" i="3" s="1"/>
  <c r="DA176" i="3"/>
  <c r="DC176" i="3"/>
  <c r="DG176" i="3"/>
  <c r="DH176" i="3"/>
  <c r="A177" i="3"/>
  <c r="Y177" i="3"/>
  <c r="CX177" i="3" s="1"/>
  <c r="CY177" i="3"/>
  <c r="CZ177" i="3"/>
  <c r="DB177" i="3" s="1"/>
  <c r="DA177" i="3"/>
  <c r="DC177" i="3"/>
  <c r="A178" i="3"/>
  <c r="Y178" i="3"/>
  <c r="CW178" i="3"/>
  <c r="CX178" i="3"/>
  <c r="DI178" i="3" s="1"/>
  <c r="CY178" i="3"/>
  <c r="CZ178" i="3"/>
  <c r="DA178" i="3"/>
  <c r="DB178" i="3"/>
  <c r="DC178" i="3"/>
  <c r="DG178" i="3"/>
  <c r="DJ178" i="3" s="1"/>
  <c r="DH178" i="3"/>
  <c r="A179" i="3"/>
  <c r="Y179" i="3"/>
  <c r="CW179" i="3" s="1"/>
  <c r="CY179" i="3"/>
  <c r="CZ179" i="3"/>
  <c r="DB179" i="3" s="1"/>
  <c r="DA179" i="3"/>
  <c r="DC179" i="3"/>
  <c r="A180" i="3"/>
  <c r="Y180" i="3"/>
  <c r="CW180" i="3"/>
  <c r="CX180" i="3"/>
  <c r="DF180" i="3" s="1"/>
  <c r="CY180" i="3"/>
  <c r="CZ180" i="3"/>
  <c r="DA180" i="3"/>
  <c r="DB180" i="3"/>
  <c r="DC180" i="3"/>
  <c r="DH180" i="3"/>
  <c r="A181" i="3"/>
  <c r="Y181" i="3"/>
  <c r="CW181" i="3" s="1"/>
  <c r="CY181" i="3"/>
  <c r="CZ181" i="3"/>
  <c r="DB181" i="3" s="1"/>
  <c r="DA181" i="3"/>
  <c r="DC181" i="3"/>
  <c r="A182" i="3"/>
  <c r="Y182" i="3"/>
  <c r="CX182" i="3"/>
  <c r="DF182" i="3" s="1"/>
  <c r="DJ182" i="3" s="1"/>
  <c r="CY182" i="3"/>
  <c r="CZ182" i="3"/>
  <c r="DA182" i="3"/>
  <c r="DB182" i="3"/>
  <c r="DC182" i="3"/>
  <c r="DH182" i="3"/>
  <c r="A183" i="3"/>
  <c r="Y183" i="3"/>
  <c r="CX183" i="3"/>
  <c r="DF183" i="3" s="1"/>
  <c r="DJ183" i="3" s="1"/>
  <c r="CY183" i="3"/>
  <c r="CZ183" i="3"/>
  <c r="DA183" i="3"/>
  <c r="DB183" i="3"/>
  <c r="DC183" i="3"/>
  <c r="DH183" i="3"/>
  <c r="A184" i="3"/>
  <c r="Y184" i="3"/>
  <c r="CX184" i="3" s="1"/>
  <c r="CY184" i="3"/>
  <c r="CZ184" i="3"/>
  <c r="DA184" i="3"/>
  <c r="DB184" i="3"/>
  <c r="DC184" i="3"/>
  <c r="A185" i="3"/>
  <c r="Y185" i="3"/>
  <c r="CX185" i="3" s="1"/>
  <c r="CY185" i="3"/>
  <c r="CZ185" i="3"/>
  <c r="DB185" i="3" s="1"/>
  <c r="DA185" i="3"/>
  <c r="DC185" i="3"/>
  <c r="A186" i="3"/>
  <c r="Y186" i="3"/>
  <c r="CU186" i="3"/>
  <c r="CV186" i="3"/>
  <c r="CX186" i="3"/>
  <c r="DF186" i="3" s="1"/>
  <c r="CY186" i="3"/>
  <c r="CZ186" i="3"/>
  <c r="DB186" i="3" s="1"/>
  <c r="DA186" i="3"/>
  <c r="DC186" i="3"/>
  <c r="DG186" i="3"/>
  <c r="DH186" i="3"/>
  <c r="A187" i="3"/>
  <c r="Y187" i="3"/>
  <c r="CU187" i="3"/>
  <c r="CV187" i="3"/>
  <c r="CX187" i="3"/>
  <c r="DF187" i="3" s="1"/>
  <c r="CY187" i="3"/>
  <c r="CZ187" i="3"/>
  <c r="DA187" i="3"/>
  <c r="DB187" i="3"/>
  <c r="DC187" i="3"/>
  <c r="DH187" i="3"/>
  <c r="A188" i="3"/>
  <c r="Y188" i="3"/>
  <c r="CX188" i="3" s="1"/>
  <c r="CY188" i="3"/>
  <c r="CZ188" i="3"/>
  <c r="DA188" i="3"/>
  <c r="DB188" i="3"/>
  <c r="DC188" i="3"/>
  <c r="A189" i="3"/>
  <c r="Y189" i="3"/>
  <c r="CW189" i="3" s="1"/>
  <c r="CX189" i="3"/>
  <c r="DF189" i="3" s="1"/>
  <c r="CY189" i="3"/>
  <c r="CZ189" i="3"/>
  <c r="DA189" i="3"/>
  <c r="DB189" i="3"/>
  <c r="DC189" i="3"/>
  <c r="DH189" i="3"/>
  <c r="A190" i="3"/>
  <c r="Y190" i="3"/>
  <c r="CW190" i="3"/>
  <c r="CX190" i="3"/>
  <c r="DF190" i="3" s="1"/>
  <c r="CY190" i="3"/>
  <c r="CZ190" i="3"/>
  <c r="DB190" i="3" s="1"/>
  <c r="DA190" i="3"/>
  <c r="DC190" i="3"/>
  <c r="DG190" i="3"/>
  <c r="DH190" i="3"/>
  <c r="DJ190" i="3"/>
  <c r="A191" i="3"/>
  <c r="Y191" i="3"/>
  <c r="CU191" i="3"/>
  <c r="CV191" i="3"/>
  <c r="CX191" i="3"/>
  <c r="DF191" i="3" s="1"/>
  <c r="CY191" i="3"/>
  <c r="CZ191" i="3"/>
  <c r="DA191" i="3"/>
  <c r="DB191" i="3"/>
  <c r="DC191" i="3"/>
  <c r="DH19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U24" i="1"/>
  <c r="G61" i="7" s="1"/>
  <c r="AC24" i="1"/>
  <c r="AE24" i="1"/>
  <c r="AD24" i="1" s="1"/>
  <c r="AF24" i="1"/>
  <c r="AG24" i="1"/>
  <c r="AH24" i="1"/>
  <c r="AI24" i="1"/>
  <c r="AJ24" i="1"/>
  <c r="CX24" i="1" s="1"/>
  <c r="W24" i="1" s="1"/>
  <c r="CQ24" i="1"/>
  <c r="CR24" i="1"/>
  <c r="CS24" i="1"/>
  <c r="CT24" i="1"/>
  <c r="CU24" i="1"/>
  <c r="T24" i="1" s="1"/>
  <c r="CV24" i="1"/>
  <c r="CW24" i="1"/>
  <c r="GL24" i="1"/>
  <c r="GO24" i="1"/>
  <c r="GP24" i="1"/>
  <c r="GV24" i="1"/>
  <c r="HC24" i="1"/>
  <c r="GX24" i="1" s="1"/>
  <c r="I25" i="1"/>
  <c r="S25" i="1" s="1"/>
  <c r="P25" i="1"/>
  <c r="V25" i="1"/>
  <c r="AB25" i="1"/>
  <c r="AC25" i="1"/>
  <c r="AE25" i="1"/>
  <c r="AD25" i="1" s="1"/>
  <c r="AF25" i="1"/>
  <c r="AG25" i="1"/>
  <c r="AH25" i="1"/>
  <c r="CV25" i="1" s="1"/>
  <c r="AI25" i="1"/>
  <c r="AJ25" i="1"/>
  <c r="CX25" i="1" s="1"/>
  <c r="CQ25" i="1"/>
  <c r="CR25" i="1"/>
  <c r="Q25" i="1" s="1"/>
  <c r="CS25" i="1"/>
  <c r="R25" i="1" s="1"/>
  <c r="CT25" i="1"/>
  <c r="CU25" i="1"/>
  <c r="T25" i="1" s="1"/>
  <c r="CW25" i="1"/>
  <c r="GL25" i="1"/>
  <c r="GO25" i="1"/>
  <c r="GP25" i="1"/>
  <c r="GV25" i="1"/>
  <c r="HC25" i="1"/>
  <c r="GX25" i="1" s="1"/>
  <c r="I26" i="1"/>
  <c r="S26" i="1" s="1"/>
  <c r="R26" i="1"/>
  <c r="AC26" i="1"/>
  <c r="AE26" i="1"/>
  <c r="AD26" i="1" s="1"/>
  <c r="AF26" i="1"/>
  <c r="AB26" i="1" s="1"/>
  <c r="AG26" i="1"/>
  <c r="AH26" i="1"/>
  <c r="CV26" i="1" s="1"/>
  <c r="U26" i="1" s="1"/>
  <c r="AI26" i="1"/>
  <c r="AJ26" i="1"/>
  <c r="CX26" i="1" s="1"/>
  <c r="CQ26" i="1"/>
  <c r="CR26" i="1"/>
  <c r="CS26" i="1"/>
  <c r="CT26" i="1"/>
  <c r="CU26" i="1"/>
  <c r="CW26" i="1"/>
  <c r="V26" i="1" s="1"/>
  <c r="GL26" i="1"/>
  <c r="GO26" i="1"/>
  <c r="GP26" i="1"/>
  <c r="GV26" i="1"/>
  <c r="HC26" i="1"/>
  <c r="GX26" i="1" s="1"/>
  <c r="I27" i="1"/>
  <c r="S27" i="1" s="1"/>
  <c r="P27" i="1"/>
  <c r="V27" i="1"/>
  <c r="AC27" i="1"/>
  <c r="AE27" i="1"/>
  <c r="AD27" i="1" s="1"/>
  <c r="AB27" i="1" s="1"/>
  <c r="AF27" i="1"/>
  <c r="AG27" i="1"/>
  <c r="AH27" i="1"/>
  <c r="CV27" i="1" s="1"/>
  <c r="AI27" i="1"/>
  <c r="AJ27" i="1"/>
  <c r="CX27" i="1" s="1"/>
  <c r="W27" i="1" s="1"/>
  <c r="CQ27" i="1"/>
  <c r="CR27" i="1"/>
  <c r="Q27" i="1" s="1"/>
  <c r="CS27" i="1"/>
  <c r="R27" i="1" s="1"/>
  <c r="CT27" i="1"/>
  <c r="CU27" i="1"/>
  <c r="T27" i="1" s="1"/>
  <c r="CW27" i="1"/>
  <c r="GL27" i="1"/>
  <c r="GO27" i="1"/>
  <c r="GP27" i="1"/>
  <c r="GV27" i="1"/>
  <c r="HC27" i="1"/>
  <c r="GX27" i="1" s="1"/>
  <c r="I28" i="1"/>
  <c r="S28" i="1" s="1"/>
  <c r="AC28" i="1"/>
  <c r="AE28" i="1"/>
  <c r="AD28" i="1" s="1"/>
  <c r="AF28" i="1"/>
  <c r="AB28" i="1" s="1"/>
  <c r="AG28" i="1"/>
  <c r="AH28" i="1"/>
  <c r="CV28" i="1" s="1"/>
  <c r="AI28" i="1"/>
  <c r="AJ28" i="1"/>
  <c r="CX28" i="1" s="1"/>
  <c r="CQ28" i="1"/>
  <c r="CR28" i="1"/>
  <c r="CS28" i="1"/>
  <c r="CT28" i="1"/>
  <c r="CU28" i="1"/>
  <c r="CW28" i="1"/>
  <c r="V28" i="1" s="1"/>
  <c r="GL28" i="1"/>
  <c r="GO28" i="1"/>
  <c r="GP28" i="1"/>
  <c r="GV28" i="1"/>
  <c r="HC28" i="1"/>
  <c r="GX28" i="1" s="1"/>
  <c r="I29" i="1"/>
  <c r="S29" i="1" s="1"/>
  <c r="P29" i="1"/>
  <c r="AC29" i="1"/>
  <c r="AE29" i="1"/>
  <c r="AD29" i="1" s="1"/>
  <c r="AB29" i="1" s="1"/>
  <c r="AF29" i="1"/>
  <c r="AG29" i="1"/>
  <c r="AH29" i="1"/>
  <c r="CV29" i="1" s="1"/>
  <c r="U29" i="1" s="1"/>
  <c r="AI29" i="1"/>
  <c r="AJ29" i="1"/>
  <c r="CX29" i="1" s="1"/>
  <c r="W29" i="1" s="1"/>
  <c r="CQ29" i="1"/>
  <c r="CR29" i="1"/>
  <c r="Q29" i="1" s="1"/>
  <c r="CS29" i="1"/>
  <c r="R29" i="1" s="1"/>
  <c r="CT29" i="1"/>
  <c r="CU29" i="1"/>
  <c r="T29" i="1" s="1"/>
  <c r="CW29" i="1"/>
  <c r="V29" i="1" s="1"/>
  <c r="GL29" i="1"/>
  <c r="GO29" i="1"/>
  <c r="GP29" i="1"/>
  <c r="GV29" i="1"/>
  <c r="HC29" i="1"/>
  <c r="GX29" i="1" s="1"/>
  <c r="I30" i="1"/>
  <c r="S30" i="1" s="1"/>
  <c r="V30" i="1"/>
  <c r="AC30" i="1"/>
  <c r="AE30" i="1"/>
  <c r="AD30" i="1" s="1"/>
  <c r="AB30" i="1" s="1"/>
  <c r="AF30" i="1"/>
  <c r="AG30" i="1"/>
  <c r="AH30" i="1"/>
  <c r="AI30" i="1"/>
  <c r="AJ30" i="1"/>
  <c r="CX30" i="1" s="1"/>
  <c r="W30" i="1" s="1"/>
  <c r="CQ30" i="1"/>
  <c r="CR30" i="1"/>
  <c r="Q30" i="1" s="1"/>
  <c r="CS30" i="1"/>
  <c r="R30" i="1" s="1"/>
  <c r="CZ30" i="1" s="1"/>
  <c r="Y30" i="1" s="1"/>
  <c r="CT30" i="1"/>
  <c r="CU30" i="1"/>
  <c r="CV30" i="1"/>
  <c r="U30" i="1" s="1"/>
  <c r="CW30" i="1"/>
  <c r="GL30" i="1"/>
  <c r="GO30" i="1"/>
  <c r="GP30" i="1"/>
  <c r="GV30" i="1"/>
  <c r="HC30" i="1"/>
  <c r="GX30" i="1" s="1"/>
  <c r="I31" i="1"/>
  <c r="P31" i="1"/>
  <c r="R31" i="1"/>
  <c r="S31" i="1"/>
  <c r="AB31" i="1"/>
  <c r="AC31" i="1"/>
  <c r="AE31" i="1"/>
  <c r="AD31" i="1" s="1"/>
  <c r="AF31" i="1"/>
  <c r="AG31" i="1"/>
  <c r="AH31" i="1"/>
  <c r="AI31" i="1"/>
  <c r="CW31" i="1" s="1"/>
  <c r="V31" i="1" s="1"/>
  <c r="AJ31" i="1"/>
  <c r="CQ31" i="1"/>
  <c r="CR31" i="1"/>
  <c r="Q31" i="1" s="1"/>
  <c r="CP31" i="1" s="1"/>
  <c r="O31" i="1" s="1"/>
  <c r="CS31" i="1"/>
  <c r="CT31" i="1"/>
  <c r="CU31" i="1"/>
  <c r="T31" i="1" s="1"/>
  <c r="CV31" i="1"/>
  <c r="U31" i="1" s="1"/>
  <c r="CX31" i="1"/>
  <c r="W31" i="1" s="1"/>
  <c r="GL31" i="1"/>
  <c r="GO31" i="1"/>
  <c r="GP31" i="1"/>
  <c r="GV31" i="1"/>
  <c r="HC31" i="1" s="1"/>
  <c r="GX31" i="1" s="1"/>
  <c r="C32" i="1"/>
  <c r="D32" i="1"/>
  <c r="U32" i="1"/>
  <c r="AC32" i="1"/>
  <c r="AE32" i="1"/>
  <c r="AD32" i="1" s="1"/>
  <c r="AF32" i="1"/>
  <c r="AG32" i="1"/>
  <c r="CU32" i="1" s="1"/>
  <c r="T32" i="1" s="1"/>
  <c r="AH32" i="1"/>
  <c r="AI32" i="1"/>
  <c r="AJ32" i="1"/>
  <c r="CX32" i="1" s="1"/>
  <c r="W32" i="1" s="1"/>
  <c r="CQ32" i="1"/>
  <c r="CR32" i="1"/>
  <c r="CS32" i="1"/>
  <c r="CT32" i="1"/>
  <c r="CV32" i="1"/>
  <c r="CW32" i="1"/>
  <c r="GL32" i="1"/>
  <c r="GO32" i="1"/>
  <c r="GP32" i="1"/>
  <c r="GV32" i="1"/>
  <c r="HC32" i="1"/>
  <c r="GX32" i="1" s="1"/>
  <c r="I33" i="1"/>
  <c r="R33" i="1"/>
  <c r="U33" i="1"/>
  <c r="AC33" i="1"/>
  <c r="AE33" i="1"/>
  <c r="AD33" i="1" s="1"/>
  <c r="AB33" i="1" s="1"/>
  <c r="AF33" i="1"/>
  <c r="AG33" i="1"/>
  <c r="CU33" i="1" s="1"/>
  <c r="T33" i="1" s="1"/>
  <c r="AH33" i="1"/>
  <c r="AI33" i="1"/>
  <c r="CW33" i="1" s="1"/>
  <c r="V33" i="1" s="1"/>
  <c r="AJ33" i="1"/>
  <c r="CX33" i="1" s="1"/>
  <c r="W33" i="1" s="1"/>
  <c r="CQ33" i="1"/>
  <c r="P33" i="1" s="1"/>
  <c r="CR33" i="1"/>
  <c r="Q33" i="1" s="1"/>
  <c r="CS33" i="1"/>
  <c r="CT33" i="1"/>
  <c r="S33" i="1" s="1"/>
  <c r="CV33" i="1"/>
  <c r="GL33" i="1"/>
  <c r="GO33" i="1"/>
  <c r="GP33" i="1"/>
  <c r="GV33" i="1"/>
  <c r="HC33" i="1"/>
  <c r="GX33" i="1" s="1"/>
  <c r="I34" i="1"/>
  <c r="R34" i="1"/>
  <c r="U34" i="1"/>
  <c r="AC34" i="1"/>
  <c r="AE34" i="1"/>
  <c r="AD34" i="1" s="1"/>
  <c r="AB34" i="1" s="1"/>
  <c r="AF34" i="1"/>
  <c r="AG34" i="1"/>
  <c r="CU34" i="1" s="1"/>
  <c r="T34" i="1" s="1"/>
  <c r="AH34" i="1"/>
  <c r="AI34" i="1"/>
  <c r="CW34" i="1" s="1"/>
  <c r="V34" i="1" s="1"/>
  <c r="AJ34" i="1"/>
  <c r="CX34" i="1" s="1"/>
  <c r="W34" i="1" s="1"/>
  <c r="CQ34" i="1"/>
  <c r="P34" i="1" s="1"/>
  <c r="CR34" i="1"/>
  <c r="Q34" i="1" s="1"/>
  <c r="CS34" i="1"/>
  <c r="CT34" i="1"/>
  <c r="S34" i="1" s="1"/>
  <c r="CV34" i="1"/>
  <c r="GL34" i="1"/>
  <c r="GO34" i="1"/>
  <c r="GP34" i="1"/>
  <c r="GV34" i="1"/>
  <c r="HC34" i="1"/>
  <c r="GX34" i="1" s="1"/>
  <c r="I35" i="1"/>
  <c r="R35" i="1"/>
  <c r="U35" i="1"/>
  <c r="AC35" i="1"/>
  <c r="AE35" i="1"/>
  <c r="AD35" i="1" s="1"/>
  <c r="AB35" i="1" s="1"/>
  <c r="AF35" i="1"/>
  <c r="AG35" i="1"/>
  <c r="CU35" i="1" s="1"/>
  <c r="T35" i="1" s="1"/>
  <c r="AH35" i="1"/>
  <c r="AI35" i="1"/>
  <c r="CW35" i="1" s="1"/>
  <c r="V35" i="1" s="1"/>
  <c r="AJ35" i="1"/>
  <c r="CX35" i="1" s="1"/>
  <c r="W35" i="1" s="1"/>
  <c r="CQ35" i="1"/>
  <c r="P35" i="1" s="1"/>
  <c r="CR35" i="1"/>
  <c r="Q35" i="1" s="1"/>
  <c r="CS35" i="1"/>
  <c r="CT35" i="1"/>
  <c r="S35" i="1" s="1"/>
  <c r="CV35" i="1"/>
  <c r="GL35" i="1"/>
  <c r="GO35" i="1"/>
  <c r="GP35" i="1"/>
  <c r="GV35" i="1"/>
  <c r="HC35" i="1"/>
  <c r="GX35" i="1" s="1"/>
  <c r="C36" i="1"/>
  <c r="D36" i="1"/>
  <c r="T36" i="1"/>
  <c r="U36" i="1"/>
  <c r="V36" i="1"/>
  <c r="AC36" i="1"/>
  <c r="AE36" i="1"/>
  <c r="AD36" i="1" s="1"/>
  <c r="AB36" i="1" s="1"/>
  <c r="AF36" i="1"/>
  <c r="AG36" i="1"/>
  <c r="AH36" i="1"/>
  <c r="AI36" i="1"/>
  <c r="AJ36" i="1"/>
  <c r="CX36" i="1" s="1"/>
  <c r="W36" i="1" s="1"/>
  <c r="CQ36" i="1"/>
  <c r="CR36" i="1"/>
  <c r="CS36" i="1"/>
  <c r="CT36" i="1"/>
  <c r="CU36" i="1"/>
  <c r="CV36" i="1"/>
  <c r="CW36" i="1"/>
  <c r="GL36" i="1"/>
  <c r="GO36" i="1"/>
  <c r="GP36" i="1"/>
  <c r="GV36" i="1"/>
  <c r="GX36" i="1"/>
  <c r="HC36" i="1"/>
  <c r="I37" i="1"/>
  <c r="S37" i="1" s="1"/>
  <c r="V37" i="1"/>
  <c r="AC37" i="1"/>
  <c r="AD37" i="1"/>
  <c r="AB37" i="1" s="1"/>
  <c r="AE37" i="1"/>
  <c r="AF37" i="1"/>
  <c r="AG37" i="1"/>
  <c r="AH37" i="1"/>
  <c r="CV37" i="1" s="1"/>
  <c r="U37" i="1" s="1"/>
  <c r="AI37" i="1"/>
  <c r="AJ37" i="1"/>
  <c r="CX37" i="1" s="1"/>
  <c r="W37" i="1" s="1"/>
  <c r="CQ37" i="1"/>
  <c r="P37" i="1" s="1"/>
  <c r="CR37" i="1"/>
  <c r="Q37" i="1" s="1"/>
  <c r="CS37" i="1"/>
  <c r="R37" i="1" s="1"/>
  <c r="CT37" i="1"/>
  <c r="CU37" i="1"/>
  <c r="CW37" i="1"/>
  <c r="GL37" i="1"/>
  <c r="GO37" i="1"/>
  <c r="GP37" i="1"/>
  <c r="GV37" i="1"/>
  <c r="HC37" i="1"/>
  <c r="I38" i="1"/>
  <c r="S38" i="1" s="1"/>
  <c r="V38" i="1"/>
  <c r="AC38" i="1"/>
  <c r="AD38" i="1"/>
  <c r="AB38" i="1" s="1"/>
  <c r="AE38" i="1"/>
  <c r="AF38" i="1"/>
  <c r="AG38" i="1"/>
  <c r="AH38" i="1"/>
  <c r="CV38" i="1" s="1"/>
  <c r="U38" i="1" s="1"/>
  <c r="AI38" i="1"/>
  <c r="AJ38" i="1"/>
  <c r="CX38" i="1" s="1"/>
  <c r="W38" i="1" s="1"/>
  <c r="CQ38" i="1"/>
  <c r="P38" i="1" s="1"/>
  <c r="CR38" i="1"/>
  <c r="Q38" i="1" s="1"/>
  <c r="CS38" i="1"/>
  <c r="R38" i="1" s="1"/>
  <c r="CT38" i="1"/>
  <c r="CU38" i="1"/>
  <c r="CW38" i="1"/>
  <c r="GL38" i="1"/>
  <c r="GO38" i="1"/>
  <c r="GP38" i="1"/>
  <c r="GV38" i="1"/>
  <c r="HC38" i="1"/>
  <c r="C39" i="1"/>
  <c r="D39" i="1"/>
  <c r="U39" i="1"/>
  <c r="AC39" i="1"/>
  <c r="AE39" i="1"/>
  <c r="AD39" i="1" s="1"/>
  <c r="AF39" i="1"/>
  <c r="AG39" i="1"/>
  <c r="CU39" i="1" s="1"/>
  <c r="T39" i="1" s="1"/>
  <c r="AH39" i="1"/>
  <c r="AI39" i="1"/>
  <c r="AJ39" i="1"/>
  <c r="CQ39" i="1"/>
  <c r="CR39" i="1"/>
  <c r="CS39" i="1"/>
  <c r="CT39" i="1"/>
  <c r="CV39" i="1"/>
  <c r="CW39" i="1"/>
  <c r="CX39" i="1"/>
  <c r="W39" i="1" s="1"/>
  <c r="GL39" i="1"/>
  <c r="GO39" i="1"/>
  <c r="GP39" i="1"/>
  <c r="GV39" i="1"/>
  <c r="HC39" i="1"/>
  <c r="GX39" i="1" s="1"/>
  <c r="I40" i="1"/>
  <c r="S40" i="1"/>
  <c r="U40" i="1"/>
  <c r="AC40" i="1"/>
  <c r="AE40" i="1"/>
  <c r="AD40" i="1" s="1"/>
  <c r="AF40" i="1"/>
  <c r="AG40" i="1"/>
  <c r="CU40" i="1" s="1"/>
  <c r="T40" i="1" s="1"/>
  <c r="AH40" i="1"/>
  <c r="AI40" i="1"/>
  <c r="CW40" i="1" s="1"/>
  <c r="V40" i="1" s="1"/>
  <c r="AJ40" i="1"/>
  <c r="CQ40" i="1"/>
  <c r="P40" i="1" s="1"/>
  <c r="CR40" i="1"/>
  <c r="Q40" i="1" s="1"/>
  <c r="CS40" i="1"/>
  <c r="R40" i="1" s="1"/>
  <c r="CZ40" i="1" s="1"/>
  <c r="Y40" i="1" s="1"/>
  <c r="CT40" i="1"/>
  <c r="CV40" i="1"/>
  <c r="CX40" i="1"/>
  <c r="W40" i="1" s="1"/>
  <c r="GL40" i="1"/>
  <c r="GO40" i="1"/>
  <c r="GP40" i="1"/>
  <c r="GV40" i="1"/>
  <c r="HC40" i="1"/>
  <c r="GX40" i="1" s="1"/>
  <c r="C41" i="1"/>
  <c r="D41" i="1"/>
  <c r="T41" i="1"/>
  <c r="U41" i="1"/>
  <c r="AC41" i="1"/>
  <c r="AE41" i="1"/>
  <c r="AD41" i="1" s="1"/>
  <c r="AB41" i="1" s="1"/>
  <c r="AF41" i="1"/>
  <c r="AG41" i="1"/>
  <c r="AH41" i="1"/>
  <c r="AI41" i="1"/>
  <c r="AJ41" i="1"/>
  <c r="CX41" i="1" s="1"/>
  <c r="W41" i="1" s="1"/>
  <c r="CQ41" i="1"/>
  <c r="CR41" i="1"/>
  <c r="CS41" i="1"/>
  <c r="CT41" i="1"/>
  <c r="CU41" i="1"/>
  <c r="CV41" i="1"/>
  <c r="CW41" i="1"/>
  <c r="GL41" i="1"/>
  <c r="GO41" i="1"/>
  <c r="GP41" i="1"/>
  <c r="GV41" i="1"/>
  <c r="HC41" i="1" s="1"/>
  <c r="GX41" i="1" s="1"/>
  <c r="I42" i="1"/>
  <c r="R42" i="1"/>
  <c r="T42" i="1"/>
  <c r="AC42" i="1"/>
  <c r="AD42" i="1"/>
  <c r="AB42" i="1" s="1"/>
  <c r="AE42" i="1"/>
  <c r="AF42" i="1"/>
  <c r="AG42" i="1"/>
  <c r="AH42" i="1"/>
  <c r="CV42" i="1" s="1"/>
  <c r="U42" i="1" s="1"/>
  <c r="AI42" i="1"/>
  <c r="AJ42" i="1"/>
  <c r="CX42" i="1" s="1"/>
  <c r="W42" i="1" s="1"/>
  <c r="CQ42" i="1"/>
  <c r="P42" i="1" s="1"/>
  <c r="CR42" i="1"/>
  <c r="Q42" i="1" s="1"/>
  <c r="CS42" i="1"/>
  <c r="CT42" i="1"/>
  <c r="S42" i="1" s="1"/>
  <c r="CZ42" i="1" s="1"/>
  <c r="Y42" i="1" s="1"/>
  <c r="CU42" i="1"/>
  <c r="CW42" i="1"/>
  <c r="V42" i="1" s="1"/>
  <c r="CY42" i="1"/>
  <c r="X42" i="1" s="1"/>
  <c r="GL42" i="1"/>
  <c r="GO42" i="1"/>
  <c r="GP42" i="1"/>
  <c r="GV42" i="1"/>
  <c r="HC42" i="1" s="1"/>
  <c r="GX42" i="1" s="1"/>
  <c r="I43" i="1"/>
  <c r="R43" i="1"/>
  <c r="T43" i="1"/>
  <c r="AC43" i="1"/>
  <c r="AD43" i="1"/>
  <c r="AB43" i="1" s="1"/>
  <c r="AE43" i="1"/>
  <c r="AF43" i="1"/>
  <c r="AG43" i="1"/>
  <c r="AH43" i="1"/>
  <c r="CV43" i="1" s="1"/>
  <c r="U43" i="1" s="1"/>
  <c r="AI43" i="1"/>
  <c r="AJ43" i="1"/>
  <c r="CX43" i="1" s="1"/>
  <c r="W43" i="1" s="1"/>
  <c r="CQ43" i="1"/>
  <c r="P43" i="1" s="1"/>
  <c r="CR43" i="1"/>
  <c r="Q43" i="1" s="1"/>
  <c r="CS43" i="1"/>
  <c r="CT43" i="1"/>
  <c r="S43" i="1" s="1"/>
  <c r="CZ43" i="1" s="1"/>
  <c r="Y43" i="1" s="1"/>
  <c r="CU43" i="1"/>
  <c r="CW43" i="1"/>
  <c r="V43" i="1" s="1"/>
  <c r="GL43" i="1"/>
  <c r="GO43" i="1"/>
  <c r="GP43" i="1"/>
  <c r="GV43" i="1"/>
  <c r="HC43" i="1" s="1"/>
  <c r="GX43" i="1" s="1"/>
  <c r="C44" i="1"/>
  <c r="D44" i="1"/>
  <c r="U44" i="1"/>
  <c r="V44" i="1"/>
  <c r="AC44" i="1"/>
  <c r="AE44" i="1"/>
  <c r="AD44" i="1" s="1"/>
  <c r="AF44" i="1"/>
  <c r="AG44" i="1"/>
  <c r="CU44" i="1" s="1"/>
  <c r="T44" i="1" s="1"/>
  <c r="AH44" i="1"/>
  <c r="AI44" i="1"/>
  <c r="AJ44" i="1"/>
  <c r="CQ44" i="1"/>
  <c r="CR44" i="1"/>
  <c r="CS44" i="1"/>
  <c r="CT44" i="1"/>
  <c r="CV44" i="1"/>
  <c r="CW44" i="1"/>
  <c r="CX44" i="1"/>
  <c r="W44" i="1" s="1"/>
  <c r="GL44" i="1"/>
  <c r="GO44" i="1"/>
  <c r="GP44" i="1"/>
  <c r="GV44" i="1"/>
  <c r="HC44" i="1" s="1"/>
  <c r="GX44" i="1" s="1"/>
  <c r="I45" i="1"/>
  <c r="Q45" i="1"/>
  <c r="S45" i="1"/>
  <c r="AC45" i="1"/>
  <c r="AB45" i="1" s="1"/>
  <c r="AE45" i="1"/>
  <c r="AD45" i="1" s="1"/>
  <c r="AF45" i="1"/>
  <c r="AG45" i="1"/>
  <c r="CU45" i="1" s="1"/>
  <c r="T45" i="1" s="1"/>
  <c r="AH45" i="1"/>
  <c r="AI45" i="1"/>
  <c r="CW45" i="1" s="1"/>
  <c r="V45" i="1" s="1"/>
  <c r="AJ45" i="1"/>
  <c r="CQ45" i="1"/>
  <c r="P45" i="1" s="1"/>
  <c r="CP45" i="1" s="1"/>
  <c r="O45" i="1" s="1"/>
  <c r="CR45" i="1"/>
  <c r="CS45" i="1"/>
  <c r="R45" i="1" s="1"/>
  <c r="CT45" i="1"/>
  <c r="CV45" i="1"/>
  <c r="U45" i="1" s="1"/>
  <c r="CX45" i="1"/>
  <c r="W45" i="1" s="1"/>
  <c r="GL45" i="1"/>
  <c r="GO45" i="1"/>
  <c r="GP45" i="1"/>
  <c r="GV45" i="1"/>
  <c r="HC45" i="1" s="1"/>
  <c r="GX45" i="1" s="1"/>
  <c r="I46" i="1"/>
  <c r="Q46" i="1"/>
  <c r="S46" i="1"/>
  <c r="AC46" i="1"/>
  <c r="AB46" i="1" s="1"/>
  <c r="AE46" i="1"/>
  <c r="AD46" i="1" s="1"/>
  <c r="AF46" i="1"/>
  <c r="AG46" i="1"/>
  <c r="CU46" i="1" s="1"/>
  <c r="T46" i="1" s="1"/>
  <c r="AH46" i="1"/>
  <c r="AI46" i="1"/>
  <c r="CW46" i="1" s="1"/>
  <c r="V46" i="1" s="1"/>
  <c r="AJ46" i="1"/>
  <c r="CP46" i="1"/>
  <c r="O46" i="1" s="1"/>
  <c r="CQ46" i="1"/>
  <c r="P46" i="1" s="1"/>
  <c r="CR46" i="1"/>
  <c r="CS46" i="1"/>
  <c r="R46" i="1" s="1"/>
  <c r="CT46" i="1"/>
  <c r="CV46" i="1"/>
  <c r="U46" i="1" s="1"/>
  <c r="CX46" i="1"/>
  <c r="W46" i="1" s="1"/>
  <c r="GL46" i="1"/>
  <c r="GO46" i="1"/>
  <c r="GP46" i="1"/>
  <c r="GV46" i="1"/>
  <c r="HC46" i="1" s="1"/>
  <c r="GX46" i="1" s="1"/>
  <c r="C47" i="1"/>
  <c r="D47" i="1"/>
  <c r="AC47" i="1"/>
  <c r="AE47" i="1"/>
  <c r="AD47" i="1" s="1"/>
  <c r="AF47" i="1"/>
  <c r="AG47" i="1"/>
  <c r="AH47" i="1"/>
  <c r="AI47" i="1"/>
  <c r="AJ47" i="1"/>
  <c r="CX47" i="1" s="1"/>
  <c r="W47" i="1" s="1"/>
  <c r="CQ47" i="1"/>
  <c r="CR47" i="1"/>
  <c r="CS47" i="1"/>
  <c r="CT47" i="1"/>
  <c r="CU47" i="1"/>
  <c r="T47" i="1" s="1"/>
  <c r="CV47" i="1"/>
  <c r="CW47" i="1"/>
  <c r="GL47" i="1"/>
  <c r="GO47" i="1"/>
  <c r="GP47" i="1"/>
  <c r="GV47" i="1"/>
  <c r="GX47" i="1"/>
  <c r="HC47" i="1"/>
  <c r="I48" i="1"/>
  <c r="P48" i="1"/>
  <c r="R48" i="1"/>
  <c r="AB48" i="1"/>
  <c r="AC48" i="1"/>
  <c r="AD48" i="1"/>
  <c r="AE48" i="1"/>
  <c r="AF48" i="1"/>
  <c r="AG48" i="1"/>
  <c r="AH48" i="1"/>
  <c r="CV48" i="1" s="1"/>
  <c r="U48" i="1" s="1"/>
  <c r="AI48" i="1"/>
  <c r="AJ48" i="1"/>
  <c r="CX48" i="1" s="1"/>
  <c r="W48" i="1" s="1"/>
  <c r="CQ48" i="1"/>
  <c r="CR48" i="1"/>
  <c r="Q48" i="1" s="1"/>
  <c r="CS48" i="1"/>
  <c r="CT48" i="1"/>
  <c r="S48" i="1" s="1"/>
  <c r="CU48" i="1"/>
  <c r="T48" i="1" s="1"/>
  <c r="CW48" i="1"/>
  <c r="V48" i="1" s="1"/>
  <c r="GL48" i="1"/>
  <c r="GO48" i="1"/>
  <c r="GP48" i="1"/>
  <c r="GV48" i="1"/>
  <c r="GX48" i="1"/>
  <c r="HC48" i="1"/>
  <c r="C49" i="1"/>
  <c r="D49" i="1"/>
  <c r="U49" i="1"/>
  <c r="W49" i="1"/>
  <c r="AC49" i="1"/>
  <c r="AE49" i="1"/>
  <c r="AD49" i="1" s="1"/>
  <c r="AF49" i="1"/>
  <c r="AG49" i="1"/>
  <c r="CU49" i="1" s="1"/>
  <c r="T49" i="1" s="1"/>
  <c r="AH49" i="1"/>
  <c r="AI49" i="1"/>
  <c r="AJ49" i="1"/>
  <c r="CQ49" i="1"/>
  <c r="CR49" i="1"/>
  <c r="CS49" i="1"/>
  <c r="CT49" i="1"/>
  <c r="CV49" i="1"/>
  <c r="CW49" i="1"/>
  <c r="CX49" i="1"/>
  <c r="GL49" i="1"/>
  <c r="GO49" i="1"/>
  <c r="GP49" i="1"/>
  <c r="GV49" i="1"/>
  <c r="HC49" i="1"/>
  <c r="GX49" i="1" s="1"/>
  <c r="I50" i="1"/>
  <c r="Q50" i="1"/>
  <c r="W50" i="1"/>
  <c r="AC50" i="1"/>
  <c r="AB50" i="1" s="1"/>
  <c r="AE50" i="1"/>
  <c r="AD50" i="1" s="1"/>
  <c r="AF50" i="1"/>
  <c r="AG50" i="1"/>
  <c r="CU50" i="1" s="1"/>
  <c r="T50" i="1" s="1"/>
  <c r="AH50" i="1"/>
  <c r="AI50" i="1"/>
  <c r="CW50" i="1" s="1"/>
  <c r="V50" i="1" s="1"/>
  <c r="AJ50" i="1"/>
  <c r="CQ50" i="1"/>
  <c r="P50" i="1" s="1"/>
  <c r="CP50" i="1" s="1"/>
  <c r="O50" i="1" s="1"/>
  <c r="CR50" i="1"/>
  <c r="CS50" i="1"/>
  <c r="R50" i="1" s="1"/>
  <c r="CT50" i="1"/>
  <c r="S50" i="1" s="1"/>
  <c r="CV50" i="1"/>
  <c r="U50" i="1" s="1"/>
  <c r="CX50" i="1"/>
  <c r="GL50" i="1"/>
  <c r="GO50" i="1"/>
  <c r="GP50" i="1"/>
  <c r="GV50" i="1"/>
  <c r="HC50" i="1"/>
  <c r="GX50" i="1" s="1"/>
  <c r="I51" i="1"/>
  <c r="Q51" i="1"/>
  <c r="W51" i="1"/>
  <c r="AC51" i="1"/>
  <c r="AB51" i="1" s="1"/>
  <c r="AE51" i="1"/>
  <c r="AD51" i="1" s="1"/>
  <c r="AF51" i="1"/>
  <c r="AG51" i="1"/>
  <c r="CU51" i="1" s="1"/>
  <c r="T51" i="1" s="1"/>
  <c r="AH51" i="1"/>
  <c r="AI51" i="1"/>
  <c r="CW51" i="1" s="1"/>
  <c r="V51" i="1" s="1"/>
  <c r="AJ51" i="1"/>
  <c r="CQ51" i="1"/>
  <c r="P51" i="1" s="1"/>
  <c r="CP51" i="1" s="1"/>
  <c r="O51" i="1" s="1"/>
  <c r="CR51" i="1"/>
  <c r="CS51" i="1"/>
  <c r="R51" i="1" s="1"/>
  <c r="CT51" i="1"/>
  <c r="S51" i="1" s="1"/>
  <c r="CV51" i="1"/>
  <c r="U51" i="1" s="1"/>
  <c r="CX51" i="1"/>
  <c r="GL51" i="1"/>
  <c r="GO51" i="1"/>
  <c r="GP51" i="1"/>
  <c r="GV51" i="1"/>
  <c r="HC51" i="1"/>
  <c r="GX51" i="1" s="1"/>
  <c r="C52" i="1"/>
  <c r="D52" i="1"/>
  <c r="U52" i="1"/>
  <c r="AC52" i="1"/>
  <c r="AE52" i="1"/>
  <c r="AD52" i="1" s="1"/>
  <c r="AF52" i="1"/>
  <c r="AG52" i="1"/>
  <c r="AH52" i="1"/>
  <c r="AI52" i="1"/>
  <c r="AJ52" i="1"/>
  <c r="CX52" i="1" s="1"/>
  <c r="W52" i="1" s="1"/>
  <c r="CQ52" i="1"/>
  <c r="CR52" i="1"/>
  <c r="CS52" i="1"/>
  <c r="CT52" i="1"/>
  <c r="CU52" i="1"/>
  <c r="T52" i="1" s="1"/>
  <c r="CV52" i="1"/>
  <c r="CW52" i="1"/>
  <c r="GL52" i="1"/>
  <c r="GO52" i="1"/>
  <c r="GP52" i="1"/>
  <c r="GV52" i="1"/>
  <c r="GX52" i="1"/>
  <c r="HC52" i="1"/>
  <c r="O53" i="1"/>
  <c r="P53" i="1"/>
  <c r="Q53" i="1"/>
  <c r="R53" i="1"/>
  <c r="S53" i="1"/>
  <c r="T53" i="1"/>
  <c r="U53" i="1"/>
  <c r="V53" i="1"/>
  <c r="W53" i="1"/>
  <c r="X53" i="1"/>
  <c r="Y53" i="1"/>
  <c r="AB53" i="1"/>
  <c r="AC53" i="1"/>
  <c r="AD53" i="1"/>
  <c r="AE53" i="1"/>
  <c r="AF53" i="1"/>
  <c r="AG53" i="1"/>
  <c r="AH53" i="1"/>
  <c r="AI53" i="1"/>
  <c r="AJ53" i="1"/>
  <c r="CP53" i="1"/>
  <c r="GL53" i="1"/>
  <c r="GM53" i="1"/>
  <c r="HD53" i="1" s="1"/>
  <c r="GO53" i="1"/>
  <c r="GP53" i="1"/>
  <c r="GV53" i="1"/>
  <c r="GX53" i="1"/>
  <c r="C54" i="1"/>
  <c r="D54" i="1"/>
  <c r="P54" i="1"/>
  <c r="Q54" i="1"/>
  <c r="R54" i="1"/>
  <c r="S54" i="1"/>
  <c r="U54" i="1"/>
  <c r="V54" i="1"/>
  <c r="AC54" i="1"/>
  <c r="AD54" i="1"/>
  <c r="AE54" i="1"/>
  <c r="AF54" i="1"/>
  <c r="AB54" i="1" s="1"/>
  <c r="AG54" i="1"/>
  <c r="AH54" i="1"/>
  <c r="AI54" i="1"/>
  <c r="AJ54" i="1"/>
  <c r="CX54" i="1" s="1"/>
  <c r="W54" i="1" s="1"/>
  <c r="CQ54" i="1"/>
  <c r="CR54" i="1"/>
  <c r="CS54" i="1"/>
  <c r="CT54" i="1"/>
  <c r="CU54" i="1"/>
  <c r="T54" i="1" s="1"/>
  <c r="CV54" i="1"/>
  <c r="CW54" i="1"/>
  <c r="GL54" i="1"/>
  <c r="GO54" i="1"/>
  <c r="GP54" i="1"/>
  <c r="GV54" i="1"/>
  <c r="GX54" i="1"/>
  <c r="HC54" i="1"/>
  <c r="C55" i="1"/>
  <c r="D55" i="1"/>
  <c r="V55" i="1"/>
  <c r="AC55" i="1"/>
  <c r="AE55" i="1"/>
  <c r="AD55" i="1" s="1"/>
  <c r="AF55" i="1"/>
  <c r="AG55" i="1"/>
  <c r="CU55" i="1" s="1"/>
  <c r="T55" i="1" s="1"/>
  <c r="AH55" i="1"/>
  <c r="AI55" i="1"/>
  <c r="AJ55" i="1"/>
  <c r="CQ55" i="1"/>
  <c r="CR55" i="1"/>
  <c r="CS55" i="1"/>
  <c r="CT55" i="1"/>
  <c r="CV55" i="1"/>
  <c r="CW55" i="1"/>
  <c r="CX55" i="1"/>
  <c r="W55" i="1" s="1"/>
  <c r="GL55" i="1"/>
  <c r="GO55" i="1"/>
  <c r="GP55" i="1"/>
  <c r="GV55" i="1"/>
  <c r="HC55" i="1" s="1"/>
  <c r="GX55" i="1" s="1"/>
  <c r="C56" i="1"/>
  <c r="D56" i="1"/>
  <c r="U56" i="1"/>
  <c r="AC56" i="1"/>
  <c r="AE56" i="1"/>
  <c r="AD56" i="1" s="1"/>
  <c r="AF56" i="1"/>
  <c r="AG56" i="1"/>
  <c r="AH56" i="1"/>
  <c r="AI56" i="1"/>
  <c r="AJ56" i="1"/>
  <c r="CX56" i="1" s="1"/>
  <c r="W56" i="1" s="1"/>
  <c r="CQ56" i="1"/>
  <c r="CR56" i="1"/>
  <c r="CS56" i="1"/>
  <c r="CT56" i="1"/>
  <c r="CU56" i="1"/>
  <c r="T56" i="1" s="1"/>
  <c r="CV56" i="1"/>
  <c r="CW56" i="1"/>
  <c r="GL56" i="1"/>
  <c r="GO56" i="1"/>
  <c r="GP56" i="1"/>
  <c r="GV56" i="1"/>
  <c r="GX56" i="1"/>
  <c r="HC56" i="1"/>
  <c r="I57" i="1"/>
  <c r="S57" i="1" s="1"/>
  <c r="P57" i="1"/>
  <c r="AC57" i="1"/>
  <c r="AE57" i="1"/>
  <c r="AD57" i="1" s="1"/>
  <c r="AB57" i="1" s="1"/>
  <c r="AF57" i="1"/>
  <c r="AG57" i="1"/>
  <c r="AH57" i="1"/>
  <c r="CV57" i="1" s="1"/>
  <c r="U57" i="1" s="1"/>
  <c r="AI57" i="1"/>
  <c r="AJ57" i="1"/>
  <c r="CX57" i="1" s="1"/>
  <c r="W57" i="1" s="1"/>
  <c r="CQ57" i="1"/>
  <c r="CR57" i="1"/>
  <c r="Q57" i="1" s="1"/>
  <c r="CS57" i="1"/>
  <c r="R57" i="1" s="1"/>
  <c r="CT57" i="1"/>
  <c r="CU57" i="1"/>
  <c r="T57" i="1" s="1"/>
  <c r="CW57" i="1"/>
  <c r="V57" i="1" s="1"/>
  <c r="GL57" i="1"/>
  <c r="GO57" i="1"/>
  <c r="GP57" i="1"/>
  <c r="GV57" i="1"/>
  <c r="GX57" i="1"/>
  <c r="HC57" i="1"/>
  <c r="I58" i="1"/>
  <c r="S58" i="1" s="1"/>
  <c r="CZ58" i="1" s="1"/>
  <c r="Y58" i="1" s="1"/>
  <c r="Q58" i="1"/>
  <c r="R58" i="1"/>
  <c r="AC58" i="1"/>
  <c r="AB58" i="1" s="1"/>
  <c r="AD58" i="1"/>
  <c r="AE58" i="1"/>
  <c r="AF58" i="1"/>
  <c r="AG58" i="1"/>
  <c r="AH58" i="1"/>
  <c r="CV58" i="1" s="1"/>
  <c r="U58" i="1" s="1"/>
  <c r="AI58" i="1"/>
  <c r="CW58" i="1" s="1"/>
  <c r="V58" i="1" s="1"/>
  <c r="AJ58" i="1"/>
  <c r="CQ58" i="1"/>
  <c r="P58" i="1" s="1"/>
  <c r="CP58" i="1" s="1"/>
  <c r="O58" i="1" s="1"/>
  <c r="CR58" i="1"/>
  <c r="CS58" i="1"/>
  <c r="CT58" i="1"/>
  <c r="CU58" i="1"/>
  <c r="T58" i="1" s="1"/>
  <c r="CX58" i="1"/>
  <c r="W58" i="1" s="1"/>
  <c r="CY58" i="1"/>
  <c r="X58" i="1" s="1"/>
  <c r="GL58" i="1"/>
  <c r="GO58" i="1"/>
  <c r="GP58" i="1"/>
  <c r="GV58" i="1"/>
  <c r="HC58" i="1"/>
  <c r="GX58" i="1" s="1"/>
  <c r="C59" i="1"/>
  <c r="D59" i="1"/>
  <c r="T59" i="1"/>
  <c r="U59" i="1"/>
  <c r="V59" i="1"/>
  <c r="AC59" i="1"/>
  <c r="AD59" i="1"/>
  <c r="AE59" i="1"/>
  <c r="AF59" i="1"/>
  <c r="AG59" i="1"/>
  <c r="AH59" i="1"/>
  <c r="AI59" i="1"/>
  <c r="AJ59" i="1"/>
  <c r="CQ59" i="1"/>
  <c r="CR59" i="1"/>
  <c r="CS59" i="1"/>
  <c r="CT59" i="1"/>
  <c r="CU59" i="1"/>
  <c r="CV59" i="1"/>
  <c r="CW59" i="1"/>
  <c r="CX59" i="1"/>
  <c r="W59" i="1" s="1"/>
  <c r="GL59" i="1"/>
  <c r="GO59" i="1"/>
  <c r="GP59" i="1"/>
  <c r="GV59" i="1"/>
  <c r="HC59" i="1" s="1"/>
  <c r="GX59" i="1" s="1"/>
  <c r="I60" i="1"/>
  <c r="V60" i="1"/>
  <c r="AC60" i="1"/>
  <c r="AB60" i="1" s="1"/>
  <c r="AD60" i="1"/>
  <c r="AE60" i="1"/>
  <c r="AF60" i="1"/>
  <c r="AG60" i="1"/>
  <c r="CU60" i="1" s="1"/>
  <c r="T60" i="1" s="1"/>
  <c r="AH60" i="1"/>
  <c r="CV60" i="1" s="1"/>
  <c r="U60" i="1" s="1"/>
  <c r="AI60" i="1"/>
  <c r="AJ60" i="1"/>
  <c r="CQ60" i="1"/>
  <c r="P60" i="1" s="1"/>
  <c r="CR60" i="1"/>
  <c r="Q60" i="1" s="1"/>
  <c r="CS60" i="1"/>
  <c r="R60" i="1" s="1"/>
  <c r="CT60" i="1"/>
  <c r="S60" i="1" s="1"/>
  <c r="CW60" i="1"/>
  <c r="CX60" i="1"/>
  <c r="W60" i="1" s="1"/>
  <c r="GL60" i="1"/>
  <c r="GO60" i="1"/>
  <c r="GP60" i="1"/>
  <c r="GV60" i="1"/>
  <c r="HC60" i="1" s="1"/>
  <c r="GX60" i="1" s="1"/>
  <c r="I61" i="1"/>
  <c r="V61" i="1"/>
  <c r="AC61" i="1"/>
  <c r="AB61" i="1" s="1"/>
  <c r="AD61" i="1"/>
  <c r="AE61" i="1"/>
  <c r="AF61" i="1"/>
  <c r="AG61" i="1"/>
  <c r="CU61" i="1" s="1"/>
  <c r="T61" i="1" s="1"/>
  <c r="AH61" i="1"/>
  <c r="CV61" i="1" s="1"/>
  <c r="U61" i="1" s="1"/>
  <c r="AI61" i="1"/>
  <c r="AJ61" i="1"/>
  <c r="CQ61" i="1"/>
  <c r="P61" i="1" s="1"/>
  <c r="CP61" i="1" s="1"/>
  <c r="O61" i="1" s="1"/>
  <c r="CR61" i="1"/>
  <c r="Q61" i="1" s="1"/>
  <c r="CS61" i="1"/>
  <c r="R61" i="1" s="1"/>
  <c r="CT61" i="1"/>
  <c r="S61" i="1" s="1"/>
  <c r="CW61" i="1"/>
  <c r="CX61" i="1"/>
  <c r="W61" i="1" s="1"/>
  <c r="GL61" i="1"/>
  <c r="GO61" i="1"/>
  <c r="GP61" i="1"/>
  <c r="GV61" i="1"/>
  <c r="HC61" i="1" s="1"/>
  <c r="GX61" i="1" s="1"/>
  <c r="C62" i="1"/>
  <c r="D62" i="1"/>
  <c r="U62" i="1"/>
  <c r="V62" i="1"/>
  <c r="AC62" i="1"/>
  <c r="AE62" i="1"/>
  <c r="AD62" i="1" s="1"/>
  <c r="AF62" i="1"/>
  <c r="AG62" i="1"/>
  <c r="CU62" i="1" s="1"/>
  <c r="T62" i="1" s="1"/>
  <c r="AH62" i="1"/>
  <c r="AI62" i="1"/>
  <c r="AJ62" i="1"/>
  <c r="CQ62" i="1"/>
  <c r="CR62" i="1"/>
  <c r="CS62" i="1"/>
  <c r="CT62" i="1"/>
  <c r="CV62" i="1"/>
  <c r="CW62" i="1"/>
  <c r="CX62" i="1"/>
  <c r="W62" i="1" s="1"/>
  <c r="GL62" i="1"/>
  <c r="GO62" i="1"/>
  <c r="GP62" i="1"/>
  <c r="GV62" i="1"/>
  <c r="HC62" i="1"/>
  <c r="GX62" i="1" s="1"/>
  <c r="I63" i="1"/>
  <c r="S63" i="1"/>
  <c r="U63" i="1"/>
  <c r="V63" i="1"/>
  <c r="AC63" i="1"/>
  <c r="AB63" i="1" s="1"/>
  <c r="AE63" i="1"/>
  <c r="AD63" i="1" s="1"/>
  <c r="AF63" i="1"/>
  <c r="AG63" i="1"/>
  <c r="CU63" i="1" s="1"/>
  <c r="T63" i="1" s="1"/>
  <c r="AH63" i="1"/>
  <c r="AI63" i="1"/>
  <c r="AJ63" i="1"/>
  <c r="CQ63" i="1"/>
  <c r="P63" i="1" s="1"/>
  <c r="CR63" i="1"/>
  <c r="Q63" i="1" s="1"/>
  <c r="CS63" i="1"/>
  <c r="R63" i="1" s="1"/>
  <c r="CZ63" i="1" s="1"/>
  <c r="Y63" i="1" s="1"/>
  <c r="CT63" i="1"/>
  <c r="CV63" i="1"/>
  <c r="CW63" i="1"/>
  <c r="CX63" i="1"/>
  <c r="W63" i="1" s="1"/>
  <c r="GL63" i="1"/>
  <c r="GO63" i="1"/>
  <c r="GP63" i="1"/>
  <c r="GV63" i="1"/>
  <c r="HC63" i="1"/>
  <c r="GX63" i="1" s="1"/>
  <c r="I64" i="1"/>
  <c r="S64" i="1"/>
  <c r="U64" i="1"/>
  <c r="V64" i="1"/>
  <c r="AC64" i="1"/>
  <c r="AE64" i="1"/>
  <c r="AD64" i="1" s="1"/>
  <c r="AF64" i="1"/>
  <c r="AG64" i="1"/>
  <c r="CU64" i="1" s="1"/>
  <c r="T64" i="1" s="1"/>
  <c r="AH64" i="1"/>
  <c r="AI64" i="1"/>
  <c r="AJ64" i="1"/>
  <c r="CQ64" i="1"/>
  <c r="P64" i="1" s="1"/>
  <c r="CP64" i="1" s="1"/>
  <c r="O64" i="1" s="1"/>
  <c r="CR64" i="1"/>
  <c r="Q64" i="1" s="1"/>
  <c r="CS64" i="1"/>
  <c r="R64" i="1" s="1"/>
  <c r="CZ64" i="1" s="1"/>
  <c r="Y64" i="1" s="1"/>
  <c r="CT64" i="1"/>
  <c r="CV64" i="1"/>
  <c r="CW64" i="1"/>
  <c r="CX64" i="1"/>
  <c r="W64" i="1" s="1"/>
  <c r="GL64" i="1"/>
  <c r="GO64" i="1"/>
  <c r="GP64" i="1"/>
  <c r="GV64" i="1"/>
  <c r="HC64" i="1"/>
  <c r="GX64" i="1" s="1"/>
  <c r="I65" i="1"/>
  <c r="S65" i="1" s="1"/>
  <c r="U65" i="1"/>
  <c r="V65" i="1"/>
  <c r="AC65" i="1"/>
  <c r="AE65" i="1"/>
  <c r="AD65" i="1" s="1"/>
  <c r="AF65" i="1"/>
  <c r="AG65" i="1"/>
  <c r="CU65" i="1" s="1"/>
  <c r="T65" i="1" s="1"/>
  <c r="AH65" i="1"/>
  <c r="AI65" i="1"/>
  <c r="AJ65" i="1"/>
  <c r="CQ65" i="1"/>
  <c r="P65" i="1" s="1"/>
  <c r="CR65" i="1"/>
  <c r="Q65" i="1" s="1"/>
  <c r="CS65" i="1"/>
  <c r="R65" i="1" s="1"/>
  <c r="CT65" i="1"/>
  <c r="CV65" i="1"/>
  <c r="CW65" i="1"/>
  <c r="CX65" i="1"/>
  <c r="W65" i="1" s="1"/>
  <c r="GL65" i="1"/>
  <c r="GO65" i="1"/>
  <c r="GP65" i="1"/>
  <c r="GV65" i="1"/>
  <c r="HC65" i="1"/>
  <c r="GX65" i="1" s="1"/>
  <c r="C66" i="1"/>
  <c r="D66" i="1"/>
  <c r="T66" i="1"/>
  <c r="U66" i="1"/>
  <c r="AC66" i="1"/>
  <c r="AE66" i="1"/>
  <c r="AD66" i="1" s="1"/>
  <c r="AF66" i="1"/>
  <c r="AG66" i="1"/>
  <c r="AH66" i="1"/>
  <c r="AI66" i="1"/>
  <c r="AJ66" i="1"/>
  <c r="CX66" i="1" s="1"/>
  <c r="W66" i="1" s="1"/>
  <c r="CQ66" i="1"/>
  <c r="CR66" i="1"/>
  <c r="CS66" i="1"/>
  <c r="CT66" i="1"/>
  <c r="CU66" i="1"/>
  <c r="CV66" i="1"/>
  <c r="CW66" i="1"/>
  <c r="GL66" i="1"/>
  <c r="GO66" i="1"/>
  <c r="GP66" i="1"/>
  <c r="GV66" i="1"/>
  <c r="HC66" i="1"/>
  <c r="GX66" i="1" s="1"/>
  <c r="I67" i="1"/>
  <c r="R67" i="1"/>
  <c r="T67" i="1"/>
  <c r="U67" i="1"/>
  <c r="AC67" i="1"/>
  <c r="AE67" i="1"/>
  <c r="AD67" i="1" s="1"/>
  <c r="AB67" i="1" s="1"/>
  <c r="AF67" i="1"/>
  <c r="AG67" i="1"/>
  <c r="AH67" i="1"/>
  <c r="AI67" i="1"/>
  <c r="AJ67" i="1"/>
  <c r="CX67" i="1" s="1"/>
  <c r="W67" i="1" s="1"/>
  <c r="CQ67" i="1"/>
  <c r="P67" i="1" s="1"/>
  <c r="CR67" i="1"/>
  <c r="Q67" i="1" s="1"/>
  <c r="CS67" i="1"/>
  <c r="CT67" i="1"/>
  <c r="S67" i="1" s="1"/>
  <c r="CU67" i="1"/>
  <c r="CV67" i="1"/>
  <c r="CW67" i="1"/>
  <c r="V67" i="1" s="1"/>
  <c r="GL67" i="1"/>
  <c r="GO67" i="1"/>
  <c r="GP67" i="1"/>
  <c r="GV67" i="1"/>
  <c r="HC67" i="1"/>
  <c r="GX67" i="1" s="1"/>
  <c r="I68" i="1"/>
  <c r="T68" i="1"/>
  <c r="U68" i="1"/>
  <c r="AC68" i="1"/>
  <c r="AE68" i="1"/>
  <c r="AD68" i="1" s="1"/>
  <c r="AB68" i="1" s="1"/>
  <c r="AF68" i="1"/>
  <c r="AG68" i="1"/>
  <c r="AH68" i="1"/>
  <c r="AI68" i="1"/>
  <c r="AJ68" i="1"/>
  <c r="CX68" i="1" s="1"/>
  <c r="W68" i="1" s="1"/>
  <c r="CQ68" i="1"/>
  <c r="P68" i="1" s="1"/>
  <c r="CR68" i="1"/>
  <c r="Q68" i="1" s="1"/>
  <c r="CS68" i="1"/>
  <c r="R68" i="1" s="1"/>
  <c r="CT68" i="1"/>
  <c r="S68" i="1" s="1"/>
  <c r="CU68" i="1"/>
  <c r="CV68" i="1"/>
  <c r="CW68" i="1"/>
  <c r="V68" i="1" s="1"/>
  <c r="GL68" i="1"/>
  <c r="GO68" i="1"/>
  <c r="GP68" i="1"/>
  <c r="GV68" i="1"/>
  <c r="HC68" i="1"/>
  <c r="GX68" i="1" s="1"/>
  <c r="I69" i="1"/>
  <c r="T69" i="1"/>
  <c r="U69" i="1"/>
  <c r="AC69" i="1"/>
  <c r="AE69" i="1"/>
  <c r="AD69" i="1" s="1"/>
  <c r="AB69" i="1" s="1"/>
  <c r="AF69" i="1"/>
  <c r="AG69" i="1"/>
  <c r="AH69" i="1"/>
  <c r="AI69" i="1"/>
  <c r="AJ69" i="1"/>
  <c r="CX69" i="1" s="1"/>
  <c r="W69" i="1" s="1"/>
  <c r="CQ69" i="1"/>
  <c r="P69" i="1" s="1"/>
  <c r="CP69" i="1" s="1"/>
  <c r="O69" i="1" s="1"/>
  <c r="CR69" i="1"/>
  <c r="Q69" i="1" s="1"/>
  <c r="CS69" i="1"/>
  <c r="R69" i="1" s="1"/>
  <c r="CT69" i="1"/>
  <c r="S69" i="1" s="1"/>
  <c r="CU69" i="1"/>
  <c r="CV69" i="1"/>
  <c r="CW69" i="1"/>
  <c r="V69" i="1" s="1"/>
  <c r="GL69" i="1"/>
  <c r="GO69" i="1"/>
  <c r="GP69" i="1"/>
  <c r="GV69" i="1"/>
  <c r="HC69" i="1"/>
  <c r="GX69" i="1" s="1"/>
  <c r="C70" i="1"/>
  <c r="D70" i="1"/>
  <c r="T70" i="1"/>
  <c r="U70" i="1"/>
  <c r="V70" i="1"/>
  <c r="AC70" i="1"/>
  <c r="AE70" i="1"/>
  <c r="AD70" i="1" s="1"/>
  <c r="AF70" i="1"/>
  <c r="AG70" i="1"/>
  <c r="AH70" i="1"/>
  <c r="AI70" i="1"/>
  <c r="AJ70" i="1"/>
  <c r="CQ70" i="1"/>
  <c r="CR70" i="1"/>
  <c r="CS70" i="1"/>
  <c r="CT70" i="1"/>
  <c r="CU70" i="1"/>
  <c r="CV70" i="1"/>
  <c r="CW70" i="1"/>
  <c r="CX70" i="1"/>
  <c r="W70" i="1" s="1"/>
  <c r="GL70" i="1"/>
  <c r="GO70" i="1"/>
  <c r="GP70" i="1"/>
  <c r="GV70" i="1"/>
  <c r="GX70" i="1"/>
  <c r="HC70" i="1"/>
  <c r="C71" i="1"/>
  <c r="D71" i="1"/>
  <c r="P71" i="1"/>
  <c r="Q71" i="1"/>
  <c r="R71" i="1"/>
  <c r="T71" i="1"/>
  <c r="U71" i="1"/>
  <c r="V71" i="1"/>
  <c r="AC71" i="1"/>
  <c r="AD71" i="1"/>
  <c r="AE71" i="1"/>
  <c r="AF71" i="1"/>
  <c r="AG71" i="1"/>
  <c r="AH71" i="1"/>
  <c r="AI71" i="1"/>
  <c r="AJ71" i="1"/>
  <c r="CQ71" i="1"/>
  <c r="CR71" i="1"/>
  <c r="CS71" i="1"/>
  <c r="CT71" i="1"/>
  <c r="CU71" i="1"/>
  <c r="CV71" i="1"/>
  <c r="CW71" i="1"/>
  <c r="CX71" i="1"/>
  <c r="W71" i="1" s="1"/>
  <c r="GL71" i="1"/>
  <c r="GO71" i="1"/>
  <c r="GP71" i="1"/>
  <c r="GV71" i="1"/>
  <c r="HC71" i="1" s="1"/>
  <c r="GX71" i="1" s="1"/>
  <c r="C72" i="1"/>
  <c r="D72" i="1"/>
  <c r="U72" i="1"/>
  <c r="V72" i="1"/>
  <c r="AC72" i="1"/>
  <c r="AE72" i="1"/>
  <c r="AD72" i="1" s="1"/>
  <c r="AF72" i="1"/>
  <c r="AG72" i="1"/>
  <c r="CU72" i="1" s="1"/>
  <c r="T72" i="1" s="1"/>
  <c r="AH72" i="1"/>
  <c r="AI72" i="1"/>
  <c r="AJ72" i="1"/>
  <c r="CX72" i="1" s="1"/>
  <c r="W72" i="1" s="1"/>
  <c r="CQ72" i="1"/>
  <c r="CR72" i="1"/>
  <c r="CS72" i="1"/>
  <c r="CT72" i="1"/>
  <c r="CV72" i="1"/>
  <c r="CW72" i="1"/>
  <c r="GL72" i="1"/>
  <c r="GO72" i="1"/>
  <c r="GP72" i="1"/>
  <c r="GV72" i="1"/>
  <c r="HC72" i="1" s="1"/>
  <c r="GX72" i="1" s="1"/>
  <c r="C73" i="1"/>
  <c r="D73" i="1"/>
  <c r="P73" i="1"/>
  <c r="R73" i="1"/>
  <c r="U73" i="1"/>
  <c r="V73" i="1"/>
  <c r="AC73" i="1"/>
  <c r="AE73" i="1"/>
  <c r="AD73" i="1" s="1"/>
  <c r="AF73" i="1"/>
  <c r="AG73" i="1"/>
  <c r="AH73" i="1"/>
  <c r="AI73" i="1"/>
  <c r="AJ73" i="1"/>
  <c r="CX73" i="1" s="1"/>
  <c r="W73" i="1" s="1"/>
  <c r="CQ73" i="1"/>
  <c r="CR73" i="1"/>
  <c r="CS73" i="1"/>
  <c r="CT73" i="1"/>
  <c r="CU73" i="1"/>
  <c r="T73" i="1" s="1"/>
  <c r="CV73" i="1"/>
  <c r="CW73" i="1"/>
  <c r="GL73" i="1"/>
  <c r="GO73" i="1"/>
  <c r="GP73" i="1"/>
  <c r="GV73" i="1"/>
  <c r="HC73" i="1"/>
  <c r="GX73" i="1" s="1"/>
  <c r="B75" i="1"/>
  <c r="B22" i="1" s="1"/>
  <c r="C75" i="1"/>
  <c r="C22" i="1" s="1"/>
  <c r="D75" i="1"/>
  <c r="D22" i="1" s="1"/>
  <c r="F75" i="1"/>
  <c r="F22" i="1" s="1"/>
  <c r="G75" i="1"/>
  <c r="G22" i="1" s="1"/>
  <c r="BX75" i="1"/>
  <c r="BX22" i="1" s="1"/>
  <c r="BY75" i="1"/>
  <c r="BY22" i="1" s="1"/>
  <c r="CK75" i="1"/>
  <c r="CK22" i="1" s="1"/>
  <c r="CL75" i="1"/>
  <c r="CL22" i="1" s="1"/>
  <c r="CM75" i="1"/>
  <c r="CM22" i="1" s="1"/>
  <c r="B105" i="1"/>
  <c r="B18" i="1" s="1"/>
  <c r="C105" i="1"/>
  <c r="C18" i="1" s="1"/>
  <c r="D105" i="1"/>
  <c r="D18" i="1" s="1"/>
  <c r="F105" i="1"/>
  <c r="F18" i="1" s="1"/>
  <c r="G105" i="1"/>
  <c r="G18" i="1" s="1"/>
  <c r="B20" i="2"/>
  <c r="B24" i="2"/>
  <c r="B30" i="2"/>
  <c r="B32" i="2"/>
  <c r="B33" i="2"/>
  <c r="B44" i="2"/>
  <c r="B45" i="2"/>
  <c r="B46" i="2"/>
  <c r="F12" i="6"/>
  <c r="G12" i="6"/>
  <c r="CC75" i="1" l="1"/>
  <c r="CC22" i="1" s="1"/>
  <c r="BZ75" i="1"/>
  <c r="BZ22" i="1" s="1"/>
  <c r="L99" i="7"/>
  <c r="L97" i="7" s="1"/>
  <c r="L72" i="7"/>
  <c r="AO82" i="7"/>
  <c r="L170" i="7"/>
  <c r="L168" i="7" s="1"/>
  <c r="L139" i="7"/>
  <c r="L137" i="7" s="1"/>
  <c r="L131" i="7"/>
  <c r="L180" i="7" s="1"/>
  <c r="CD75" i="1"/>
  <c r="CD22" i="1" s="1"/>
  <c r="L161" i="7"/>
  <c r="L79" i="7"/>
  <c r="K47" i="7"/>
  <c r="L102" i="7"/>
  <c r="L173" i="7"/>
  <c r="L90" i="7"/>
  <c r="L93" i="7"/>
  <c r="L91" i="7" s="1"/>
  <c r="L164" i="7"/>
  <c r="L162" i="7" s="1"/>
  <c r="AB49" i="1"/>
  <c r="AB72" i="1"/>
  <c r="AB66" i="1"/>
  <c r="AB56" i="1"/>
  <c r="AB47" i="1"/>
  <c r="AB73" i="1"/>
  <c r="AB71" i="1"/>
  <c r="AB39" i="1"/>
  <c r="AB70" i="1"/>
  <c r="AB52" i="1"/>
  <c r="AB32" i="1"/>
  <c r="AB24" i="1"/>
  <c r="AB59" i="1"/>
  <c r="CY68" i="1"/>
  <c r="X68" i="1" s="1"/>
  <c r="CZ68" i="1"/>
  <c r="Y68" i="1" s="1"/>
  <c r="CZ57" i="1"/>
  <c r="Y57" i="1" s="1"/>
  <c r="CY57" i="1"/>
  <c r="X57" i="1" s="1"/>
  <c r="CP68" i="1"/>
  <c r="O68" i="1" s="1"/>
  <c r="GM68" i="1" s="1"/>
  <c r="GN68" i="1" s="1"/>
  <c r="GM58" i="1"/>
  <c r="GN58" i="1" s="1"/>
  <c r="AB64" i="1"/>
  <c r="CP63" i="1"/>
  <c r="O63" i="1" s="1"/>
  <c r="CP60" i="1"/>
  <c r="O60" i="1" s="1"/>
  <c r="GM64" i="1"/>
  <c r="GN64" i="1" s="1"/>
  <c r="CY61" i="1"/>
  <c r="X61" i="1" s="1"/>
  <c r="GM61" i="1" s="1"/>
  <c r="GN61" i="1" s="1"/>
  <c r="CZ61" i="1"/>
  <c r="Y61" i="1" s="1"/>
  <c r="CY67" i="1"/>
  <c r="X67" i="1" s="1"/>
  <c r="CZ67" i="1"/>
  <c r="Y67" i="1" s="1"/>
  <c r="AB65" i="1"/>
  <c r="CY63" i="1"/>
  <c r="X63" i="1" s="1"/>
  <c r="CP67" i="1"/>
  <c r="O67" i="1" s="1"/>
  <c r="CY65" i="1"/>
  <c r="X65" i="1" s="1"/>
  <c r="CZ65" i="1"/>
  <c r="Y65" i="1" s="1"/>
  <c r="CY60" i="1"/>
  <c r="X60" i="1" s="1"/>
  <c r="CZ60" i="1"/>
  <c r="Y60" i="1" s="1"/>
  <c r="CP65" i="1"/>
  <c r="O65" i="1" s="1"/>
  <c r="CY64" i="1"/>
  <c r="X64" i="1" s="1"/>
  <c r="CY69" i="1"/>
  <c r="X69" i="1" s="1"/>
  <c r="GM69" i="1" s="1"/>
  <c r="GN69" i="1" s="1"/>
  <c r="CZ69" i="1"/>
  <c r="Y69" i="1" s="1"/>
  <c r="AB62" i="1"/>
  <c r="CP48" i="1"/>
  <c r="O48" i="1" s="1"/>
  <c r="CY46" i="1"/>
  <c r="X46" i="1" s="1"/>
  <c r="GM46" i="1" s="1"/>
  <c r="GN46" i="1" s="1"/>
  <c r="CZ46" i="1"/>
  <c r="Y46" i="1" s="1"/>
  <c r="CZ38" i="1"/>
  <c r="Y38" i="1" s="1"/>
  <c r="CY38" i="1"/>
  <c r="X38" i="1" s="1"/>
  <c r="CY54" i="1"/>
  <c r="X54" i="1" s="1"/>
  <c r="CZ54" i="1"/>
  <c r="Y54" i="1" s="1"/>
  <c r="CY48" i="1"/>
  <c r="X48" i="1" s="1"/>
  <c r="CZ48" i="1"/>
  <c r="Y48" i="1" s="1"/>
  <c r="AB40" i="1"/>
  <c r="CP35" i="1"/>
  <c r="O35" i="1" s="1"/>
  <c r="CP33" i="1"/>
  <c r="O33" i="1" s="1"/>
  <c r="BD75" i="1"/>
  <c r="AB44" i="1"/>
  <c r="CP42" i="1"/>
  <c r="O42" i="1" s="1"/>
  <c r="GM42" i="1" s="1"/>
  <c r="GN42" i="1" s="1"/>
  <c r="CP40" i="1"/>
  <c r="O40" i="1" s="1"/>
  <c r="CY34" i="1"/>
  <c r="X34" i="1" s="1"/>
  <c r="CZ34" i="1"/>
  <c r="Y34" i="1" s="1"/>
  <c r="BC75" i="1"/>
  <c r="CP54" i="1"/>
  <c r="O54" i="1" s="1"/>
  <c r="CP43" i="1"/>
  <c r="O43" i="1" s="1"/>
  <c r="GM43" i="1" s="1"/>
  <c r="GN43" i="1" s="1"/>
  <c r="CY40" i="1"/>
  <c r="X40" i="1" s="1"/>
  <c r="CP37" i="1"/>
  <c r="O37" i="1" s="1"/>
  <c r="AP75" i="1"/>
  <c r="BB75" i="1"/>
  <c r="AT75" i="1"/>
  <c r="AO75" i="1"/>
  <c r="CP57" i="1"/>
  <c r="O57" i="1" s="1"/>
  <c r="GM57" i="1" s="1"/>
  <c r="GN57" i="1" s="1"/>
  <c r="AB55" i="1"/>
  <c r="CY51" i="1"/>
  <c r="X51" i="1" s="1"/>
  <c r="GM51" i="1" s="1"/>
  <c r="GN51" i="1" s="1"/>
  <c r="CZ51" i="1"/>
  <c r="Y51" i="1" s="1"/>
  <c r="CY50" i="1"/>
  <c r="X50" i="1" s="1"/>
  <c r="GM50" i="1" s="1"/>
  <c r="GN50" i="1" s="1"/>
  <c r="CZ50" i="1"/>
  <c r="Y50" i="1" s="1"/>
  <c r="CY45" i="1"/>
  <c r="X45" i="1" s="1"/>
  <c r="GM45" i="1" s="1"/>
  <c r="GN45" i="1" s="1"/>
  <c r="CZ45" i="1"/>
  <c r="Y45" i="1" s="1"/>
  <c r="CY43" i="1"/>
  <c r="X43" i="1" s="1"/>
  <c r="CZ37" i="1"/>
  <c r="Y37" i="1" s="1"/>
  <c r="CY37" i="1"/>
  <c r="X37" i="1" s="1"/>
  <c r="CP34" i="1"/>
  <c r="O34" i="1" s="1"/>
  <c r="GM34" i="1" s="1"/>
  <c r="GN34" i="1" s="1"/>
  <c r="CP38" i="1"/>
  <c r="O38" i="1" s="1"/>
  <c r="GM38" i="1" s="1"/>
  <c r="GN38" i="1" s="1"/>
  <c r="CY35" i="1"/>
  <c r="X35" i="1" s="1"/>
  <c r="CZ35" i="1"/>
  <c r="Y35" i="1" s="1"/>
  <c r="CY33" i="1"/>
  <c r="X33" i="1" s="1"/>
  <c r="CZ33" i="1"/>
  <c r="Y33" i="1" s="1"/>
  <c r="GX38" i="1"/>
  <c r="T38" i="1"/>
  <c r="GX37" i="1"/>
  <c r="CJ75" i="1" s="1"/>
  <c r="T37" i="1"/>
  <c r="Q28" i="1"/>
  <c r="CY26" i="1"/>
  <c r="X26" i="1" s="1"/>
  <c r="CZ26" i="1"/>
  <c r="Y26" i="1" s="1"/>
  <c r="CP25" i="1"/>
  <c r="O25" i="1" s="1"/>
  <c r="DH188" i="3"/>
  <c r="R72" i="1" s="1"/>
  <c r="DI188" i="3"/>
  <c r="DJ188" i="3" s="1"/>
  <c r="DF188" i="3"/>
  <c r="P72" i="1" s="1"/>
  <c r="DG188" i="3"/>
  <c r="DF159" i="3"/>
  <c r="DJ159" i="3" s="1"/>
  <c r="DG159" i="3"/>
  <c r="DH159" i="3"/>
  <c r="DI159" i="3"/>
  <c r="DF124" i="3"/>
  <c r="DJ124" i="3" s="1"/>
  <c r="DG124" i="3"/>
  <c r="DH124" i="3"/>
  <c r="DI124" i="3"/>
  <c r="GN53" i="1"/>
  <c r="T30" i="1"/>
  <c r="CY25" i="1"/>
  <c r="X25" i="1" s="1"/>
  <c r="CZ25" i="1"/>
  <c r="Y25" i="1" s="1"/>
  <c r="DI169" i="3"/>
  <c r="DF169" i="3"/>
  <c r="DJ169" i="3" s="1"/>
  <c r="DG169" i="3"/>
  <c r="DH169" i="3"/>
  <c r="DG129" i="3"/>
  <c r="DH129" i="3"/>
  <c r="DI129" i="3"/>
  <c r="DJ129" i="3" s="1"/>
  <c r="DF129" i="3"/>
  <c r="DF125" i="3"/>
  <c r="DJ125" i="3" s="1"/>
  <c r="DI125" i="3"/>
  <c r="DG125" i="3"/>
  <c r="DH125" i="3"/>
  <c r="W28" i="1"/>
  <c r="Q26" i="1"/>
  <c r="DF170" i="3"/>
  <c r="DJ170" i="3" s="1"/>
  <c r="DG170" i="3"/>
  <c r="DH170" i="3"/>
  <c r="DI170" i="3"/>
  <c r="DG148" i="3"/>
  <c r="DJ148" i="3" s="1"/>
  <c r="DH148" i="3"/>
  <c r="DI148" i="3"/>
  <c r="DF148" i="3"/>
  <c r="CY31" i="1"/>
  <c r="X31" i="1" s="1"/>
  <c r="GM31" i="1" s="1"/>
  <c r="GN31" i="1" s="1"/>
  <c r="P30" i="1"/>
  <c r="CP30" i="1" s="1"/>
  <c r="O30" i="1" s="1"/>
  <c r="DH184" i="3"/>
  <c r="DI184" i="3"/>
  <c r="DF184" i="3"/>
  <c r="DJ184" i="3" s="1"/>
  <c r="DG184" i="3"/>
  <c r="DI145" i="3"/>
  <c r="DF145" i="3"/>
  <c r="DJ145" i="3" s="1"/>
  <c r="DG145" i="3"/>
  <c r="DH145" i="3"/>
  <c r="DI137" i="3"/>
  <c r="DF137" i="3"/>
  <c r="DJ137" i="3" s="1"/>
  <c r="DG137" i="3"/>
  <c r="DH137" i="3"/>
  <c r="DI130" i="3"/>
  <c r="DF130" i="3"/>
  <c r="DG130" i="3"/>
  <c r="DH130" i="3"/>
  <c r="CY30" i="1"/>
  <c r="X30" i="1" s="1"/>
  <c r="CP29" i="1"/>
  <c r="O29" i="1" s="1"/>
  <c r="U28" i="1"/>
  <c r="R28" i="1"/>
  <c r="W26" i="1"/>
  <c r="DF185" i="3"/>
  <c r="DJ185" i="3" s="1"/>
  <c r="DG185" i="3"/>
  <c r="DH185" i="3"/>
  <c r="DI185" i="3"/>
  <c r="DG177" i="3"/>
  <c r="DH177" i="3"/>
  <c r="DI177" i="3"/>
  <c r="DJ177" i="3" s="1"/>
  <c r="DF177" i="3"/>
  <c r="DH174" i="3"/>
  <c r="DI174" i="3"/>
  <c r="DF174" i="3"/>
  <c r="DJ174" i="3" s="1"/>
  <c r="DG174" i="3"/>
  <c r="DG171" i="3"/>
  <c r="DH171" i="3"/>
  <c r="DI171" i="3"/>
  <c r="DF171" i="3"/>
  <c r="DJ171" i="3" s="1"/>
  <c r="DF154" i="3"/>
  <c r="DJ154" i="3" s="1"/>
  <c r="DG154" i="3"/>
  <c r="DH154" i="3"/>
  <c r="DI154" i="3"/>
  <c r="DF138" i="3"/>
  <c r="DJ138" i="3" s="1"/>
  <c r="DG138" i="3"/>
  <c r="DH138" i="3"/>
  <c r="DI138" i="3"/>
  <c r="DG133" i="3"/>
  <c r="DJ133" i="3" s="1"/>
  <c r="DH133" i="3"/>
  <c r="DI133" i="3"/>
  <c r="DF133" i="3"/>
  <c r="CZ31" i="1"/>
  <c r="Y31" i="1" s="1"/>
  <c r="CY29" i="1"/>
  <c r="X29" i="1" s="1"/>
  <c r="CZ29" i="1"/>
  <c r="Y29" i="1" s="1"/>
  <c r="T28" i="1"/>
  <c r="P28" i="1"/>
  <c r="CP28" i="1" s="1"/>
  <c r="O28" i="1" s="1"/>
  <c r="GM28" i="1" s="1"/>
  <c r="GN28" i="1" s="1"/>
  <c r="U27" i="1"/>
  <c r="W25" i="1"/>
  <c r="AJ75" i="1" s="1"/>
  <c r="DF175" i="3"/>
  <c r="DJ175" i="3" s="1"/>
  <c r="DG175" i="3"/>
  <c r="DH175" i="3"/>
  <c r="DI175" i="3"/>
  <c r="DH165" i="3"/>
  <c r="DI165" i="3"/>
  <c r="DF165" i="3"/>
  <c r="DG165" i="3"/>
  <c r="DJ165" i="3" s="1"/>
  <c r="DF143" i="3"/>
  <c r="DJ143" i="3" s="1"/>
  <c r="DG143" i="3"/>
  <c r="DH143" i="3"/>
  <c r="DI143" i="3"/>
  <c r="DI134" i="3"/>
  <c r="DF134" i="3"/>
  <c r="DG134" i="3"/>
  <c r="DH134" i="3"/>
  <c r="CY28" i="1"/>
  <c r="X28" i="1" s="1"/>
  <c r="CZ28" i="1"/>
  <c r="Y28" i="1" s="1"/>
  <c r="CP27" i="1"/>
  <c r="O27" i="1" s="1"/>
  <c r="GM27" i="1" s="1"/>
  <c r="GN27" i="1" s="1"/>
  <c r="DG155" i="3"/>
  <c r="DH155" i="3"/>
  <c r="DI155" i="3"/>
  <c r="DF155" i="3"/>
  <c r="DJ155" i="3" s="1"/>
  <c r="DG139" i="3"/>
  <c r="DH139" i="3"/>
  <c r="DI139" i="3"/>
  <c r="DF139" i="3"/>
  <c r="DJ139" i="3" s="1"/>
  <c r="CY27" i="1"/>
  <c r="X27" i="1" s="1"/>
  <c r="CZ27" i="1"/>
  <c r="Y27" i="1" s="1"/>
  <c r="T26" i="1"/>
  <c r="AG75" i="1" s="1"/>
  <c r="P26" i="1"/>
  <c r="U25" i="1"/>
  <c r="DH158" i="3"/>
  <c r="DI158" i="3"/>
  <c r="DF158" i="3"/>
  <c r="DJ158" i="3" s="1"/>
  <c r="DG158" i="3"/>
  <c r="DG152" i="3"/>
  <c r="DH152" i="3"/>
  <c r="DI152" i="3"/>
  <c r="DF152" i="3"/>
  <c r="DI114" i="3"/>
  <c r="DJ114" i="3" s="1"/>
  <c r="DF114" i="3"/>
  <c r="DG114" i="3"/>
  <c r="DH114" i="3"/>
  <c r="DI189" i="3"/>
  <c r="DI182" i="3"/>
  <c r="DI172" i="3"/>
  <c r="DI166" i="3"/>
  <c r="CW165" i="3"/>
  <c r="V66" i="1" s="1"/>
  <c r="DI162" i="3"/>
  <c r="DJ162" i="3" s="1"/>
  <c r="DI156" i="3"/>
  <c r="DI146" i="3"/>
  <c r="DG142" i="3"/>
  <c r="DI140" i="3"/>
  <c r="CW117" i="3"/>
  <c r="V56" i="1" s="1"/>
  <c r="CX117" i="3"/>
  <c r="DF100" i="3"/>
  <c r="DJ100" i="3" s="1"/>
  <c r="DH100" i="3"/>
  <c r="DI100" i="3"/>
  <c r="DF85" i="3"/>
  <c r="DI85" i="3"/>
  <c r="DJ85" i="3" s="1"/>
  <c r="DG85" i="3"/>
  <c r="DH85" i="3"/>
  <c r="DF52" i="3"/>
  <c r="DG52" i="3"/>
  <c r="DH52" i="3"/>
  <c r="DI52" i="3"/>
  <c r="DF110" i="3"/>
  <c r="DI110" i="3"/>
  <c r="DJ110" i="3" s="1"/>
  <c r="CW105" i="3"/>
  <c r="V52" i="1" s="1"/>
  <c r="CX105" i="3"/>
  <c r="DH104" i="3"/>
  <c r="DF104" i="3"/>
  <c r="DG104" i="3"/>
  <c r="DH8" i="3"/>
  <c r="DI8" i="3"/>
  <c r="DF8" i="3"/>
  <c r="DJ8" i="3" s="1"/>
  <c r="DG8" i="3"/>
  <c r="DI190" i="3"/>
  <c r="DG189" i="3"/>
  <c r="DJ189" i="3" s="1"/>
  <c r="DI186" i="3"/>
  <c r="DG182" i="3"/>
  <c r="CX179" i="3"/>
  <c r="DF178" i="3"/>
  <c r="DI176" i="3"/>
  <c r="DG172" i="3"/>
  <c r="DI167" i="3"/>
  <c r="DG166" i="3"/>
  <c r="DJ166" i="3" s="1"/>
  <c r="DI163" i="3"/>
  <c r="DG162" i="3"/>
  <c r="DG156" i="3"/>
  <c r="CX150" i="3"/>
  <c r="DG146" i="3"/>
  <c r="DG140" i="3"/>
  <c r="CX135" i="3"/>
  <c r="CX131" i="3"/>
  <c r="DI128" i="3"/>
  <c r="DH127" i="3"/>
  <c r="DH122" i="3"/>
  <c r="DI119" i="3"/>
  <c r="DH110" i="3"/>
  <c r="CV109" i="3"/>
  <c r="U55" i="1" s="1"/>
  <c r="CX109" i="3"/>
  <c r="DI39" i="3"/>
  <c r="DF39" i="3"/>
  <c r="DJ39" i="3" s="1"/>
  <c r="DG39" i="3"/>
  <c r="DH39" i="3"/>
  <c r="DF11" i="3"/>
  <c r="DJ11" i="3" s="1"/>
  <c r="DG11" i="3"/>
  <c r="DH11" i="3"/>
  <c r="DI11" i="3"/>
  <c r="DI191" i="3"/>
  <c r="DI187" i="3"/>
  <c r="DI183" i="3"/>
  <c r="DI180" i="3"/>
  <c r="DI173" i="3"/>
  <c r="DI157" i="3"/>
  <c r="DI151" i="3"/>
  <c r="DI147" i="3"/>
  <c r="DJ147" i="3" s="1"/>
  <c r="DI141" i="3"/>
  <c r="DI132" i="3"/>
  <c r="DG127" i="3"/>
  <c r="DG122" i="3"/>
  <c r="DH119" i="3"/>
  <c r="DG110" i="3"/>
  <c r="DI104" i="3"/>
  <c r="DI32" i="3"/>
  <c r="DF32" i="3"/>
  <c r="DJ32" i="3" s="1"/>
  <c r="DG32" i="3"/>
  <c r="DH32" i="3"/>
  <c r="DH126" i="3"/>
  <c r="DI126" i="3"/>
  <c r="DG119" i="3"/>
  <c r="DJ119" i="3" s="1"/>
  <c r="DF63" i="3"/>
  <c r="DJ63" i="3" s="1"/>
  <c r="DG63" i="3"/>
  <c r="DH63" i="3"/>
  <c r="DI63" i="3"/>
  <c r="DF43" i="3"/>
  <c r="DI43" i="3"/>
  <c r="DJ43" i="3" s="1"/>
  <c r="DG43" i="3"/>
  <c r="DH43" i="3"/>
  <c r="DF36" i="3"/>
  <c r="DG36" i="3"/>
  <c r="DJ36" i="3" s="1"/>
  <c r="DH36" i="3"/>
  <c r="DI36" i="3"/>
  <c r="DI13" i="3"/>
  <c r="DF13" i="3"/>
  <c r="DJ13" i="3" s="1"/>
  <c r="DG13" i="3"/>
  <c r="DH13" i="3"/>
  <c r="DG191" i="3"/>
  <c r="Q73" i="1" s="1"/>
  <c r="DG187" i="3"/>
  <c r="Q72" i="1" s="1"/>
  <c r="DG183" i="3"/>
  <c r="DG180" i="3"/>
  <c r="DJ180" i="3" s="1"/>
  <c r="DG173" i="3"/>
  <c r="CX164" i="3"/>
  <c r="DG157" i="3"/>
  <c r="DG151" i="3"/>
  <c r="DJ151" i="3" s="1"/>
  <c r="DG147" i="3"/>
  <c r="DG141" i="3"/>
  <c r="DG132" i="3"/>
  <c r="DJ132" i="3" s="1"/>
  <c r="DG126" i="3"/>
  <c r="DG121" i="3"/>
  <c r="CX113" i="3"/>
  <c r="DF97" i="3"/>
  <c r="DJ97" i="3" s="1"/>
  <c r="DG97" i="3"/>
  <c r="DH97" i="3"/>
  <c r="DI97" i="3"/>
  <c r="DI65" i="3"/>
  <c r="DF65" i="3"/>
  <c r="DJ65" i="3" s="1"/>
  <c r="DG65" i="3"/>
  <c r="DH65" i="3"/>
  <c r="DI60" i="3"/>
  <c r="DF60" i="3"/>
  <c r="DJ60" i="3" s="1"/>
  <c r="DG60" i="3"/>
  <c r="DH60" i="3"/>
  <c r="DI59" i="3"/>
  <c r="DF59" i="3"/>
  <c r="DG59" i="3"/>
  <c r="DJ59" i="3" s="1"/>
  <c r="DH59" i="3"/>
  <c r="DF17" i="3"/>
  <c r="DH17" i="3"/>
  <c r="DI17" i="3"/>
  <c r="DJ17" i="3" s="1"/>
  <c r="DG17" i="3"/>
  <c r="CX181" i="3"/>
  <c r="DG168" i="3"/>
  <c r="DJ168" i="3" s="1"/>
  <c r="CX161" i="3"/>
  <c r="DF126" i="3"/>
  <c r="DJ126" i="3" s="1"/>
  <c r="DG123" i="3"/>
  <c r="DH123" i="3"/>
  <c r="DF121" i="3"/>
  <c r="DJ121" i="3" s="1"/>
  <c r="DI120" i="3"/>
  <c r="DF120" i="3"/>
  <c r="DJ120" i="3" s="1"/>
  <c r="DG120" i="3"/>
  <c r="DG118" i="3"/>
  <c r="DJ118" i="3" s="1"/>
  <c r="DG107" i="3"/>
  <c r="DI107" i="3"/>
  <c r="DF107" i="3"/>
  <c r="DJ107" i="3" s="1"/>
  <c r="DH98" i="3"/>
  <c r="DI98" i="3"/>
  <c r="DF98" i="3"/>
  <c r="DJ98" i="3" s="1"/>
  <c r="DG98" i="3"/>
  <c r="DF92" i="3"/>
  <c r="DJ92" i="3" s="1"/>
  <c r="DG92" i="3"/>
  <c r="DH92" i="3"/>
  <c r="DI92" i="3"/>
  <c r="DF91" i="3"/>
  <c r="DG91" i="3"/>
  <c r="DJ91" i="3" s="1"/>
  <c r="DH91" i="3"/>
  <c r="DI91" i="3"/>
  <c r="DI81" i="3"/>
  <c r="DF81" i="3"/>
  <c r="DJ81" i="3" s="1"/>
  <c r="DG81" i="3"/>
  <c r="DH81" i="3"/>
  <c r="DI55" i="3"/>
  <c r="DF55" i="3"/>
  <c r="DG55" i="3"/>
  <c r="DH55" i="3"/>
  <c r="DF118" i="3"/>
  <c r="DF106" i="3"/>
  <c r="DG106" i="3"/>
  <c r="DJ106" i="3" s="1"/>
  <c r="DI106" i="3"/>
  <c r="DF99" i="3"/>
  <c r="DJ99" i="3" s="1"/>
  <c r="DG99" i="3"/>
  <c r="DH99" i="3"/>
  <c r="DI99" i="3"/>
  <c r="DG68" i="3"/>
  <c r="DH68" i="3"/>
  <c r="DI68" i="3"/>
  <c r="DF68" i="3"/>
  <c r="DJ68" i="3" s="1"/>
  <c r="DI51" i="3"/>
  <c r="DF51" i="3"/>
  <c r="DJ51" i="3" s="1"/>
  <c r="DG51" i="3"/>
  <c r="DH51" i="3"/>
  <c r="DF95" i="3"/>
  <c r="DJ95" i="3" s="1"/>
  <c r="DF89" i="3"/>
  <c r="DF77" i="3"/>
  <c r="DG72" i="3"/>
  <c r="DH70" i="3"/>
  <c r="DI70" i="3"/>
  <c r="DG56" i="3"/>
  <c r="DJ56" i="3" s="1"/>
  <c r="DF35" i="3"/>
  <c r="DH30" i="3"/>
  <c r="DH27" i="3"/>
  <c r="DF24" i="3"/>
  <c r="DJ24" i="3" s="1"/>
  <c r="CW23" i="3"/>
  <c r="CX23" i="3"/>
  <c r="DG101" i="3"/>
  <c r="DG93" i="3"/>
  <c r="DG90" i="3"/>
  <c r="DJ90" i="3" s="1"/>
  <c r="DG87" i="3"/>
  <c r="DJ87" i="3" s="1"/>
  <c r="DG83" i="3"/>
  <c r="CX78" i="3"/>
  <c r="DH74" i="3"/>
  <c r="DG67" i="3"/>
  <c r="DF56" i="3"/>
  <c r="DG45" i="3"/>
  <c r="DJ45" i="3" s="1"/>
  <c r="DG41" i="3"/>
  <c r="CX34" i="3"/>
  <c r="DF30" i="3"/>
  <c r="DJ30" i="3" s="1"/>
  <c r="DG27" i="3"/>
  <c r="DH26" i="3"/>
  <c r="DI26" i="3"/>
  <c r="CW7" i="3"/>
  <c r="V24" i="1" s="1"/>
  <c r="G64" i="7" s="1"/>
  <c r="CX7" i="3"/>
  <c r="DI5" i="3"/>
  <c r="DH2" i="3"/>
  <c r="DF2" i="3"/>
  <c r="DI102" i="3"/>
  <c r="DF101" i="3"/>
  <c r="DJ101" i="3" s="1"/>
  <c r="DI94" i="3"/>
  <c r="DF93" i="3"/>
  <c r="DJ93" i="3" s="1"/>
  <c r="DF90" i="3"/>
  <c r="DF87" i="3"/>
  <c r="DF83" i="3"/>
  <c r="DJ83" i="3" s="1"/>
  <c r="CW80" i="3"/>
  <c r="V47" i="1" s="1"/>
  <c r="CV76" i="3"/>
  <c r="U47" i="1" s="1"/>
  <c r="CX76" i="3"/>
  <c r="DG69" i="3"/>
  <c r="DH69" i="3"/>
  <c r="DF67" i="3"/>
  <c r="DJ67" i="3" s="1"/>
  <c r="DH64" i="3"/>
  <c r="DI64" i="3"/>
  <c r="DH57" i="3"/>
  <c r="DJ57" i="3" s="1"/>
  <c r="DH53" i="3"/>
  <c r="DF45" i="3"/>
  <c r="DF41" i="3"/>
  <c r="DJ41" i="3" s="1"/>
  <c r="DH38" i="3"/>
  <c r="DI38" i="3"/>
  <c r="DG29" i="3"/>
  <c r="DG26" i="3"/>
  <c r="DH16" i="3"/>
  <c r="DI16" i="3"/>
  <c r="DH10" i="3"/>
  <c r="DI10" i="3"/>
  <c r="DH5" i="3"/>
  <c r="DI2" i="3"/>
  <c r="CX84" i="3"/>
  <c r="DF82" i="3"/>
  <c r="DJ82" i="3" s="1"/>
  <c r="DG82" i="3"/>
  <c r="DH80" i="3"/>
  <c r="DJ80" i="3" s="1"/>
  <c r="DI80" i="3"/>
  <c r="DH73" i="3"/>
  <c r="DI73" i="3"/>
  <c r="DF66" i="3"/>
  <c r="DJ66" i="3" s="1"/>
  <c r="DG66" i="3"/>
  <c r="CX42" i="3"/>
  <c r="DF40" i="3"/>
  <c r="DJ40" i="3" s="1"/>
  <c r="DG40" i="3"/>
  <c r="DI28" i="3"/>
  <c r="DF28" i="3"/>
  <c r="DJ28" i="3" s="1"/>
  <c r="DG28" i="3"/>
  <c r="DH25" i="3"/>
  <c r="DF25" i="3"/>
  <c r="DJ25" i="3" s="1"/>
  <c r="DG5" i="3"/>
  <c r="DJ5" i="3" s="1"/>
  <c r="DG2" i="3"/>
  <c r="DG102" i="3"/>
  <c r="DG94" i="3"/>
  <c r="DH88" i="3"/>
  <c r="DJ88" i="3" s="1"/>
  <c r="CW86" i="3"/>
  <c r="V49" i="1" s="1"/>
  <c r="CX86" i="3"/>
  <c r="DI82" i="3"/>
  <c r="DF80" i="3"/>
  <c r="DF75" i="3"/>
  <c r="DJ75" i="3" s="1"/>
  <c r="DG75" i="3"/>
  <c r="DG73" i="3"/>
  <c r="DH71" i="3"/>
  <c r="DI66" i="3"/>
  <c r="DG61" i="3"/>
  <c r="DH61" i="3"/>
  <c r="DH48" i="3"/>
  <c r="DI48" i="3"/>
  <c r="CX46" i="3"/>
  <c r="CW44" i="3"/>
  <c r="V39" i="1" s="1"/>
  <c r="CX44" i="3"/>
  <c r="DI40" i="3"/>
  <c r="DI25" i="3"/>
  <c r="DG20" i="3"/>
  <c r="DJ20" i="3" s="1"/>
  <c r="DI12" i="3"/>
  <c r="DF12" i="3"/>
  <c r="DJ12" i="3" s="1"/>
  <c r="DG12" i="3"/>
  <c r="DH9" i="3"/>
  <c r="DF9" i="3"/>
  <c r="DJ9" i="3" s="1"/>
  <c r="CX4" i="3"/>
  <c r="DI95" i="3"/>
  <c r="DI89" i="3"/>
  <c r="DH82" i="3"/>
  <c r="DF79" i="3"/>
  <c r="DG79" i="3"/>
  <c r="DI77" i="3"/>
  <c r="DJ77" i="3" s="1"/>
  <c r="DI75" i="3"/>
  <c r="DF73" i="3"/>
  <c r="DH66" i="3"/>
  <c r="DI61" i="3"/>
  <c r="DF50" i="3"/>
  <c r="DJ50" i="3" s="1"/>
  <c r="DG50" i="3"/>
  <c r="DG48" i="3"/>
  <c r="DH40" i="3"/>
  <c r="DH33" i="3"/>
  <c r="DF33" i="3"/>
  <c r="DJ33" i="3" s="1"/>
  <c r="DH28" i="3"/>
  <c r="DG25" i="3"/>
  <c r="DI24" i="3"/>
  <c r="DF20" i="3"/>
  <c r="DI9" i="3"/>
  <c r="CW58" i="3"/>
  <c r="CX58" i="3"/>
  <c r="CW54" i="3"/>
  <c r="CX54" i="3"/>
  <c r="CW19" i="3"/>
  <c r="CX19" i="3"/>
  <c r="DH12" i="3"/>
  <c r="DH79" i="3"/>
  <c r="DH72" i="3"/>
  <c r="DG70" i="3"/>
  <c r="DH50" i="3"/>
  <c r="DG37" i="3"/>
  <c r="DJ37" i="3" s="1"/>
  <c r="DG35" i="3"/>
  <c r="DG33" i="3"/>
  <c r="DI30" i="3"/>
  <c r="DI27" i="3"/>
  <c r="CW3" i="3"/>
  <c r="CX3" i="3"/>
  <c r="CG75" i="1" l="1"/>
  <c r="AQ75" i="1"/>
  <c r="CI75" i="1"/>
  <c r="AU75" i="1"/>
  <c r="L88" i="7"/>
  <c r="L159" i="7"/>
  <c r="DJ176" i="3"/>
  <c r="DG19" i="3"/>
  <c r="DH19" i="3"/>
  <c r="R32" i="1" s="1"/>
  <c r="DI19" i="3"/>
  <c r="DF19" i="3"/>
  <c r="P32" i="1" s="1"/>
  <c r="DF42" i="3"/>
  <c r="DG42" i="3"/>
  <c r="DH42" i="3"/>
  <c r="DI42" i="3"/>
  <c r="DF34" i="3"/>
  <c r="P36" i="1" s="1"/>
  <c r="DG34" i="3"/>
  <c r="Q36" i="1" s="1"/>
  <c r="DH34" i="3"/>
  <c r="R36" i="1" s="1"/>
  <c r="DI34" i="3"/>
  <c r="DF150" i="3"/>
  <c r="DG150" i="3"/>
  <c r="DH150" i="3"/>
  <c r="DI150" i="3"/>
  <c r="S62" i="1" s="1"/>
  <c r="DJ152" i="3"/>
  <c r="P70" i="1"/>
  <c r="GM54" i="1"/>
  <c r="GN54" i="1" s="1"/>
  <c r="AG22" i="1"/>
  <c r="T75" i="1"/>
  <c r="V32" i="1"/>
  <c r="DF84" i="3"/>
  <c r="P49" i="1" s="1"/>
  <c r="DG84" i="3"/>
  <c r="DH84" i="3"/>
  <c r="DI84" i="3"/>
  <c r="DI113" i="3"/>
  <c r="DF113" i="3"/>
  <c r="DG113" i="3"/>
  <c r="DH113" i="3"/>
  <c r="DF164" i="3"/>
  <c r="DG164" i="3"/>
  <c r="DH164" i="3"/>
  <c r="DI164" i="3"/>
  <c r="DF179" i="3"/>
  <c r="DG179" i="3"/>
  <c r="DH179" i="3"/>
  <c r="DI179" i="3"/>
  <c r="S70" i="1" s="1"/>
  <c r="DJ52" i="3"/>
  <c r="DJ146" i="3"/>
  <c r="R62" i="1"/>
  <c r="AO22" i="1"/>
  <c r="F79" i="1"/>
  <c r="AO105" i="1"/>
  <c r="AU22" i="1"/>
  <c r="F94" i="1"/>
  <c r="C52" i="7" s="1"/>
  <c r="AU105" i="1"/>
  <c r="BD22" i="1"/>
  <c r="BD105" i="1"/>
  <c r="F100" i="1"/>
  <c r="Q62" i="1"/>
  <c r="DG86" i="3"/>
  <c r="DH86" i="3"/>
  <c r="DF86" i="3"/>
  <c r="DI86" i="3"/>
  <c r="DJ2" i="3"/>
  <c r="DG7" i="3"/>
  <c r="DH7" i="3"/>
  <c r="R24" i="1" s="1"/>
  <c r="DF7" i="3"/>
  <c r="P24" i="1" s="1"/>
  <c r="DI7" i="3"/>
  <c r="S24" i="1" s="1"/>
  <c r="DG161" i="3"/>
  <c r="Q66" i="1" s="1"/>
  <c r="DH161" i="3"/>
  <c r="R66" i="1" s="1"/>
  <c r="DI161" i="3"/>
  <c r="DF161" i="3"/>
  <c r="CJ22" i="1"/>
  <c r="BA75" i="1"/>
  <c r="AT22" i="1"/>
  <c r="AT105" i="1"/>
  <c r="F93" i="1"/>
  <c r="BC22" i="1"/>
  <c r="BC105" i="1"/>
  <c r="F91" i="1"/>
  <c r="GM33" i="1"/>
  <c r="GN33" i="1" s="1"/>
  <c r="GM67" i="1"/>
  <c r="GN67" i="1" s="1"/>
  <c r="Q24" i="1"/>
  <c r="DG54" i="3"/>
  <c r="DH54" i="3"/>
  <c r="DI54" i="3"/>
  <c r="S41" i="1" s="1"/>
  <c r="DF54" i="3"/>
  <c r="DJ73" i="3"/>
  <c r="P44" i="1"/>
  <c r="DI4" i="3"/>
  <c r="DF4" i="3"/>
  <c r="DG4" i="3"/>
  <c r="DH4" i="3"/>
  <c r="DJ70" i="3"/>
  <c r="S44" i="1"/>
  <c r="DJ55" i="3"/>
  <c r="DJ187" i="3"/>
  <c r="S72" i="1"/>
  <c r="CP72" i="1" s="1"/>
  <c r="O72" i="1" s="1"/>
  <c r="DJ128" i="3"/>
  <c r="DJ186" i="3"/>
  <c r="S71" i="1"/>
  <c r="P52" i="1"/>
  <c r="GM29" i="1"/>
  <c r="GN29" i="1" s="1"/>
  <c r="CI22" i="1"/>
  <c r="AZ75" i="1"/>
  <c r="BB22" i="1"/>
  <c r="F88" i="1"/>
  <c r="BB105" i="1"/>
  <c r="GM35" i="1"/>
  <c r="GN35" i="1" s="1"/>
  <c r="P62" i="1"/>
  <c r="V41" i="1"/>
  <c r="DG3" i="3"/>
  <c r="DH3" i="3"/>
  <c r="DF3" i="3"/>
  <c r="DI3" i="3"/>
  <c r="Q44" i="1"/>
  <c r="DG58" i="3"/>
  <c r="DH58" i="3"/>
  <c r="R41" i="1" s="1"/>
  <c r="DI58" i="3"/>
  <c r="DF58" i="3"/>
  <c r="DG44" i="3"/>
  <c r="DH44" i="3"/>
  <c r="DF44" i="3"/>
  <c r="DI44" i="3"/>
  <c r="DG23" i="3"/>
  <c r="DH23" i="3"/>
  <c r="DF23" i="3"/>
  <c r="DI23" i="3"/>
  <c r="R44" i="1"/>
  <c r="DG181" i="3"/>
  <c r="DJ181" i="3" s="1"/>
  <c r="DH181" i="3"/>
  <c r="R70" i="1" s="1"/>
  <c r="DI181" i="3"/>
  <c r="DF181" i="3"/>
  <c r="DJ191" i="3"/>
  <c r="S73" i="1"/>
  <c r="DF131" i="3"/>
  <c r="DG131" i="3"/>
  <c r="DH131" i="3"/>
  <c r="R59" i="1" s="1"/>
  <c r="DI131" i="3"/>
  <c r="S59" i="1" s="1"/>
  <c r="R52" i="1"/>
  <c r="P41" i="1"/>
  <c r="CG22" i="1"/>
  <c r="AX75" i="1"/>
  <c r="AP22" i="1"/>
  <c r="AP105" i="1"/>
  <c r="F84" i="1"/>
  <c r="G16" i="2" s="1"/>
  <c r="DJ72" i="3"/>
  <c r="Q32" i="1"/>
  <c r="DI109" i="3"/>
  <c r="DF109" i="3"/>
  <c r="P55" i="1" s="1"/>
  <c r="DG109" i="3"/>
  <c r="Q55" i="1" s="1"/>
  <c r="DH109" i="3"/>
  <c r="R55" i="1" s="1"/>
  <c r="DF135" i="3"/>
  <c r="DG135" i="3"/>
  <c r="DJ135" i="3" s="1"/>
  <c r="DH135" i="3"/>
  <c r="DI135" i="3"/>
  <c r="DG105" i="3"/>
  <c r="Q52" i="1" s="1"/>
  <c r="DH105" i="3"/>
  <c r="DI105" i="3"/>
  <c r="DF105" i="3"/>
  <c r="DG117" i="3"/>
  <c r="DH117" i="3"/>
  <c r="DF117" i="3"/>
  <c r="DI117" i="3"/>
  <c r="AH75" i="1"/>
  <c r="AJ22" i="1"/>
  <c r="W75" i="1"/>
  <c r="GM30" i="1"/>
  <c r="GN30" i="1" s="1"/>
  <c r="P59" i="1"/>
  <c r="GM25" i="1"/>
  <c r="GN25" i="1" s="1"/>
  <c r="AQ22" i="1"/>
  <c r="F85" i="1"/>
  <c r="AQ105" i="1"/>
  <c r="GM37" i="1"/>
  <c r="GN37" i="1" s="1"/>
  <c r="GM65" i="1"/>
  <c r="GN65" i="1" s="1"/>
  <c r="GM60" i="1"/>
  <c r="GN60" i="1" s="1"/>
  <c r="DG76" i="3"/>
  <c r="DH76" i="3"/>
  <c r="R47" i="1" s="1"/>
  <c r="DF76" i="3"/>
  <c r="DI76" i="3"/>
  <c r="DJ79" i="3"/>
  <c r="DF46" i="3"/>
  <c r="DG46" i="3"/>
  <c r="DJ46" i="3" s="1"/>
  <c r="DH46" i="3"/>
  <c r="DI46" i="3"/>
  <c r="DJ16" i="3"/>
  <c r="S32" i="1"/>
  <c r="DF78" i="3"/>
  <c r="DG78" i="3"/>
  <c r="DJ78" i="3" s="1"/>
  <c r="DH78" i="3"/>
  <c r="DI78" i="3"/>
  <c r="DJ104" i="3"/>
  <c r="S52" i="1"/>
  <c r="CP26" i="1"/>
  <c r="O26" i="1" s="1"/>
  <c r="GM26" i="1" s="1"/>
  <c r="GN26" i="1" s="1"/>
  <c r="DJ134" i="3"/>
  <c r="DJ130" i="3"/>
  <c r="GM40" i="1"/>
  <c r="GN40" i="1" s="1"/>
  <c r="GM48" i="1"/>
  <c r="GN48" i="1" s="1"/>
  <c r="GM63" i="1"/>
  <c r="GN63" i="1" s="1"/>
  <c r="F16" i="2" l="1"/>
  <c r="C50" i="7"/>
  <c r="AI75" i="1"/>
  <c r="AI22" i="1" s="1"/>
  <c r="CP32" i="1"/>
  <c r="O32" i="1" s="1"/>
  <c r="CZ41" i="1"/>
  <c r="Y41" i="1" s="1"/>
  <c r="CY41" i="1"/>
  <c r="X41" i="1" s="1"/>
  <c r="CY70" i="1"/>
  <c r="X70" i="1" s="1"/>
  <c r="CZ70" i="1"/>
  <c r="Y70" i="1" s="1"/>
  <c r="CY59" i="1"/>
  <c r="X59" i="1" s="1"/>
  <c r="CZ59" i="1"/>
  <c r="Y59" i="1" s="1"/>
  <c r="CP24" i="1"/>
  <c r="O24" i="1" s="1"/>
  <c r="CY24" i="1"/>
  <c r="X24" i="1" s="1"/>
  <c r="AZ82" i="7" s="1"/>
  <c r="CZ24" i="1"/>
  <c r="Y24" i="1" s="1"/>
  <c r="BA82" i="7" s="1"/>
  <c r="CY62" i="1"/>
  <c r="X62" i="1" s="1"/>
  <c r="CZ62" i="1"/>
  <c r="Y62" i="1" s="1"/>
  <c r="BB18" i="1"/>
  <c r="F118" i="1"/>
  <c r="CY32" i="1"/>
  <c r="X32" i="1" s="1"/>
  <c r="CZ32" i="1"/>
  <c r="Y32" i="1" s="1"/>
  <c r="P47" i="1"/>
  <c r="CZ71" i="1"/>
  <c r="Y71" i="1" s="1"/>
  <c r="CP71" i="1"/>
  <c r="O71" i="1" s="1"/>
  <c r="CY71" i="1"/>
  <c r="X71" i="1" s="1"/>
  <c r="BC18" i="1"/>
  <c r="F121" i="1"/>
  <c r="DJ86" i="3"/>
  <c r="AO18" i="1"/>
  <c r="F109" i="1"/>
  <c r="R56" i="1"/>
  <c r="CY44" i="1"/>
  <c r="X44" i="1" s="1"/>
  <c r="CZ44" i="1"/>
  <c r="Y44" i="1" s="1"/>
  <c r="Q56" i="1"/>
  <c r="DJ117" i="3"/>
  <c r="AP18" i="1"/>
  <c r="F114" i="1"/>
  <c r="DJ131" i="3"/>
  <c r="DJ44" i="3"/>
  <c r="AZ22" i="1"/>
  <c r="F86" i="1"/>
  <c r="AZ105" i="1"/>
  <c r="DJ7" i="3"/>
  <c r="DJ179" i="3"/>
  <c r="P56" i="1"/>
  <c r="T22" i="1"/>
  <c r="T105" i="1"/>
  <c r="F96" i="1"/>
  <c r="DJ19" i="3"/>
  <c r="CP52" i="1"/>
  <c r="O52" i="1" s="1"/>
  <c r="CY52" i="1"/>
  <c r="X52" i="1" s="1"/>
  <c r="CZ52" i="1"/>
  <c r="Y52" i="1" s="1"/>
  <c r="Q47" i="1"/>
  <c r="DJ3" i="3"/>
  <c r="DJ4" i="3"/>
  <c r="DJ54" i="3"/>
  <c r="AT18" i="1"/>
  <c r="F123" i="1"/>
  <c r="P66" i="1"/>
  <c r="BD18" i="1"/>
  <c r="F130" i="1"/>
  <c r="DJ113" i="3"/>
  <c r="S56" i="1"/>
  <c r="DJ150" i="3"/>
  <c r="DJ42" i="3"/>
  <c r="S39" i="1"/>
  <c r="W22" i="1"/>
  <c r="W105" i="1"/>
  <c r="F99" i="1"/>
  <c r="AX22" i="1"/>
  <c r="AX105" i="1"/>
  <c r="F82" i="1"/>
  <c r="CY73" i="1"/>
  <c r="X73" i="1" s="1"/>
  <c r="CZ73" i="1"/>
  <c r="Y73" i="1" s="1"/>
  <c r="CY72" i="1"/>
  <c r="X72" i="1" s="1"/>
  <c r="GM72" i="1" s="1"/>
  <c r="GN72" i="1" s="1"/>
  <c r="CZ72" i="1"/>
  <c r="Y72" i="1" s="1"/>
  <c r="DJ161" i="3"/>
  <c r="S66" i="1"/>
  <c r="DJ84" i="3"/>
  <c r="S49" i="1"/>
  <c r="R39" i="1"/>
  <c r="CP62" i="1"/>
  <c r="O62" i="1" s="1"/>
  <c r="Q70" i="1"/>
  <c r="CP70" i="1" s="1"/>
  <c r="O70" i="1" s="1"/>
  <c r="BA22" i="1"/>
  <c r="F95" i="1"/>
  <c r="BA105" i="1"/>
  <c r="AU18" i="1"/>
  <c r="F124" i="1"/>
  <c r="R49" i="1"/>
  <c r="Q39" i="1"/>
  <c r="DJ76" i="3"/>
  <c r="S47" i="1"/>
  <c r="AQ18" i="1"/>
  <c r="F115" i="1"/>
  <c r="AH22" i="1"/>
  <c r="U75" i="1"/>
  <c r="DJ105" i="3"/>
  <c r="DJ109" i="3"/>
  <c r="S55" i="1"/>
  <c r="CP55" i="1" s="1"/>
  <c r="O55" i="1" s="1"/>
  <c r="DJ23" i="3"/>
  <c r="DJ58" i="3"/>
  <c r="Q41" i="1"/>
  <c r="CP41" i="1" s="1"/>
  <c r="O41" i="1" s="1"/>
  <c r="CP44" i="1"/>
  <c r="O44" i="1" s="1"/>
  <c r="H16" i="2"/>
  <c r="DJ164" i="3"/>
  <c r="Q49" i="1"/>
  <c r="Q59" i="1"/>
  <c r="CP59" i="1" s="1"/>
  <c r="O59" i="1" s="1"/>
  <c r="GM59" i="1" s="1"/>
  <c r="GN59" i="1" s="1"/>
  <c r="DJ34" i="3"/>
  <c r="S36" i="1"/>
  <c r="P39" i="1"/>
  <c r="CP73" i="1"/>
  <c r="O73" i="1" s="1"/>
  <c r="CP49" i="1" l="1"/>
  <c r="O49" i="1" s="1"/>
  <c r="GM41" i="1"/>
  <c r="GN41" i="1" s="1"/>
  <c r="L80" i="7"/>
  <c r="L174" i="7"/>
  <c r="L103" i="7"/>
  <c r="GM62" i="1"/>
  <c r="GN62" i="1" s="1"/>
  <c r="L175" i="7"/>
  <c r="L104" i="7"/>
  <c r="L81" i="7"/>
  <c r="AE75" i="1"/>
  <c r="AE22" i="1" s="1"/>
  <c r="V75" i="1"/>
  <c r="GM70" i="1"/>
  <c r="GN70" i="1" s="1"/>
  <c r="AD75" i="1"/>
  <c r="Q75" i="1" s="1"/>
  <c r="CP66" i="1"/>
  <c r="O66" i="1" s="1"/>
  <c r="GM32" i="1"/>
  <c r="GN32" i="1" s="1"/>
  <c r="GM73" i="1"/>
  <c r="GN73" i="1" s="1"/>
  <c r="CP39" i="1"/>
  <c r="O39" i="1" s="1"/>
  <c r="GM44" i="1"/>
  <c r="GN44" i="1" s="1"/>
  <c r="GM71" i="1"/>
  <c r="GN71" i="1" s="1"/>
  <c r="CY39" i="1"/>
  <c r="X39" i="1" s="1"/>
  <c r="CZ39" i="1"/>
  <c r="Y39" i="1" s="1"/>
  <c r="GM52" i="1"/>
  <c r="GN52" i="1" s="1"/>
  <c r="AZ18" i="1"/>
  <c r="F116" i="1"/>
  <c r="GM24" i="1"/>
  <c r="CY49" i="1"/>
  <c r="X49" i="1" s="1"/>
  <c r="CZ49" i="1"/>
  <c r="Y49" i="1" s="1"/>
  <c r="CZ36" i="1"/>
  <c r="Y36" i="1" s="1"/>
  <c r="CY36" i="1"/>
  <c r="X36" i="1" s="1"/>
  <c r="BA18" i="1"/>
  <c r="F125" i="1"/>
  <c r="CP47" i="1"/>
  <c r="O47" i="1" s="1"/>
  <c r="AF75" i="1"/>
  <c r="CY66" i="1"/>
  <c r="X66" i="1" s="1"/>
  <c r="CZ66" i="1"/>
  <c r="Y66" i="1" s="1"/>
  <c r="AX18" i="1"/>
  <c r="F112" i="1"/>
  <c r="CP36" i="1"/>
  <c r="O36" i="1" s="1"/>
  <c r="CY47" i="1"/>
  <c r="X47" i="1" s="1"/>
  <c r="CZ47" i="1"/>
  <c r="Y47" i="1" s="1"/>
  <c r="CY56" i="1"/>
  <c r="X56" i="1" s="1"/>
  <c r="CZ56" i="1"/>
  <c r="Y56" i="1" s="1"/>
  <c r="T18" i="1"/>
  <c r="F126" i="1"/>
  <c r="U22" i="1"/>
  <c r="F97" i="1"/>
  <c r="U105" i="1"/>
  <c r="CY55" i="1"/>
  <c r="X55" i="1" s="1"/>
  <c r="CZ55" i="1"/>
  <c r="Y55" i="1" s="1"/>
  <c r="V22" i="1"/>
  <c r="F98" i="1"/>
  <c r="V105" i="1"/>
  <c r="W18" i="1"/>
  <c r="F129" i="1"/>
  <c r="CP56" i="1"/>
  <c r="O56" i="1" s="1"/>
  <c r="AC75" i="1"/>
  <c r="K82" i="7" l="1"/>
  <c r="I82" i="7" s="1"/>
  <c r="GM36" i="1"/>
  <c r="GN36" i="1" s="1"/>
  <c r="G185" i="7"/>
  <c r="K50" i="7"/>
  <c r="L86" i="7"/>
  <c r="L157" i="7" s="1"/>
  <c r="AL75" i="1"/>
  <c r="AL22" i="1" s="1"/>
  <c r="R75" i="1"/>
  <c r="F89" i="1" s="1"/>
  <c r="AN82" i="7"/>
  <c r="G184" i="7"/>
  <c r="K49" i="7"/>
  <c r="AD22" i="1"/>
  <c r="AK75" i="1"/>
  <c r="AK22" i="1" s="1"/>
  <c r="GM66" i="1"/>
  <c r="GN66" i="1" s="1"/>
  <c r="GM49" i="1"/>
  <c r="GN49" i="1" s="1"/>
  <c r="GM55" i="1"/>
  <c r="GN55" i="1" s="1"/>
  <c r="GM56" i="1"/>
  <c r="GN56" i="1" s="1"/>
  <c r="GM39" i="1"/>
  <c r="GN39" i="1" s="1"/>
  <c r="GN24" i="1"/>
  <c r="GM47" i="1"/>
  <c r="GN47" i="1" s="1"/>
  <c r="V18" i="1"/>
  <c r="F128" i="1"/>
  <c r="Q22" i="1"/>
  <c r="F87" i="1"/>
  <c r="Q105" i="1"/>
  <c r="AC22" i="1"/>
  <c r="CH75" i="1"/>
  <c r="CF75" i="1"/>
  <c r="P75" i="1"/>
  <c r="CE75" i="1"/>
  <c r="U18" i="1"/>
  <c r="F127" i="1"/>
  <c r="AF22" i="1"/>
  <c r="S75" i="1"/>
  <c r="AB75" i="1"/>
  <c r="R105" i="1" l="1"/>
  <c r="R22" i="1"/>
  <c r="L187" i="7"/>
  <c r="L188" i="7" s="1"/>
  <c r="L191" i="7" s="1"/>
  <c r="Y75" i="1"/>
  <c r="F102" i="1" s="1"/>
  <c r="X75" i="1"/>
  <c r="X105" i="1" s="1"/>
  <c r="CA75" i="1"/>
  <c r="CA22" i="1" s="1"/>
  <c r="CB75" i="1"/>
  <c r="CB22" i="1" s="1"/>
  <c r="R18" i="1"/>
  <c r="F119" i="1"/>
  <c r="S22" i="1"/>
  <c r="S105" i="1"/>
  <c r="F90" i="1"/>
  <c r="J16" i="2" s="1"/>
  <c r="Q18" i="1"/>
  <c r="F117" i="1"/>
  <c r="Y22" i="1"/>
  <c r="Y105" i="1"/>
  <c r="CE22" i="1"/>
  <c r="AV75" i="1"/>
  <c r="P22" i="1"/>
  <c r="F78" i="1"/>
  <c r="P105" i="1"/>
  <c r="CF22" i="1"/>
  <c r="AW75" i="1"/>
  <c r="X22" i="1"/>
  <c r="AB22" i="1"/>
  <c r="O75" i="1"/>
  <c r="CH22" i="1"/>
  <c r="AY75" i="1"/>
  <c r="F101" i="1" l="1"/>
  <c r="AR75" i="1"/>
  <c r="AS75" i="1"/>
  <c r="F92" i="1" s="1"/>
  <c r="AR22" i="1"/>
  <c r="F103" i="1"/>
  <c r="AR105" i="1"/>
  <c r="AS22" i="1"/>
  <c r="AS105" i="1"/>
  <c r="P18" i="1"/>
  <c r="F108" i="1"/>
  <c r="AV22" i="1"/>
  <c r="AV105" i="1"/>
  <c r="F80" i="1"/>
  <c r="S18" i="1"/>
  <c r="F120" i="1"/>
  <c r="AW22" i="1"/>
  <c r="AW105" i="1"/>
  <c r="F81" i="1"/>
  <c r="AY22" i="1"/>
  <c r="AY105" i="1"/>
  <c r="F83" i="1"/>
  <c r="O22" i="1"/>
  <c r="O105" i="1"/>
  <c r="F77" i="1"/>
  <c r="X18" i="1"/>
  <c r="F131" i="1"/>
  <c r="Y18" i="1"/>
  <c r="F132" i="1"/>
  <c r="E16" i="2" l="1"/>
  <c r="I16" i="2" s="1"/>
  <c r="N16" i="2" s="1"/>
  <c r="C49" i="7"/>
  <c r="C46" i="7" s="1"/>
  <c r="AW18" i="1"/>
  <c r="F111" i="1"/>
  <c r="AR18" i="1"/>
  <c r="F133" i="1"/>
  <c r="AY18" i="1"/>
  <c r="F113" i="1"/>
  <c r="O18" i="1"/>
  <c r="F107" i="1"/>
  <c r="AS18" i="1"/>
  <c r="F122" i="1"/>
  <c r="AV18" i="1"/>
  <c r="F110" i="1"/>
</calcChain>
</file>

<file path=xl/sharedStrings.xml><?xml version="1.0" encoding="utf-8"?>
<sst xmlns="http://schemas.openxmlformats.org/spreadsheetml/2006/main" count="6410" uniqueCount="657">
  <si>
    <t>Smeta.RU  (495) 974-1589</t>
  </si>
  <si>
    <t>_PS_</t>
  </si>
  <si>
    <t>Smeta.RU</t>
  </si>
  <si>
    <t/>
  </si>
  <si>
    <t>Новый объект_(Копия)_(Копия)_(Копия)_(Копия)_(Копия)_(Копия)_(Копия)_(Копия)_(Копия)_(Копия)</t>
  </si>
  <si>
    <t>МОДУЛЬ приемн.отделение Ленина 1 19,06,26 (стена 1*23,4) упор пандуса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</si>
  <si>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</si>
  <si>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</si>
  <si>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</si>
  <si>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</si>
  <si>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</si>
  <si>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</si>
  <si>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</si>
  <si>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</si>
  <si>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</si>
  <si>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1</t>
  </si>
  <si>
    <t>30-08-008-06</t>
  </si>
  <si>
    <t>Устройство подпорных стенок монолитных железобетонных</t>
  </si>
  <si>
    <t>м3</t>
  </si>
  <si>
    <t>ФЕР-2001 доп.5, 30-08-008-06, приказ Минстроя России № 51/пр от 09.02.2021</t>
  </si>
  <si>
    <t>Общестроительные работы</t>
  </si>
  <si>
    <t>Мосты и трубы</t>
  </si>
  <si>
    <t>ФЕР-30</t>
  </si>
  <si>
    <t>Пр/812-024.0-1</t>
  </si>
  <si>
    <t>Пр/774-024.0</t>
  </si>
  <si>
    <t>1,1</t>
  </si>
  <si>
    <t>08.4.03.03</t>
  </si>
  <si>
    <t>Арматура</t>
  </si>
  <si>
    <t>т</t>
  </si>
  <si>
    <t>1,2</t>
  </si>
  <si>
    <t>02.2.05.04-1777</t>
  </si>
  <si>
    <t>Щебень М 800, фракция 20-40 мм, группа 2</t>
  </si>
  <si>
    <t>ФССЦ-2001, 02.2.05.04-1777, приказ Минстроя России № 876/пр от 26.12.2019</t>
  </si>
  <si>
    <t>1,3</t>
  </si>
  <si>
    <t>04.1.02.02-0028</t>
  </si>
  <si>
    <t>Смеси бетонные тяжелого бетона (БСТ) для гидротехнических сооружений, класс В22,5 (М300)</t>
  </si>
  <si>
    <t>ФССЦ-2001, 04.1.02.02-0028, приказ Минстроя России № 876/пр от 26.12.2019</t>
  </si>
  <si>
    <t>1,4</t>
  </si>
  <si>
    <t>91.05.06-007</t>
  </si>
  <si>
    <t>Краны на гусеничном ходу, грузоподъемность 25 т</t>
  </si>
  <si>
    <t>маш.-ч.</t>
  </si>
  <si>
    <t>ФСЭМ-2001, 91.05.06-007 , приказ Минстроя России № 876/пр от 26.12.2019</t>
  </si>
  <si>
    <t>1,5</t>
  </si>
  <si>
    <t>01.2.03.03-0107</t>
  </si>
  <si>
    <t>Мастика битумно-масляная морозостойкая горячего применения</t>
  </si>
  <si>
    <t>ФССЦ-2001, 01.2.03.03-0107, приказ Минстроя России № 876/пр от 26.12.2019</t>
  </si>
  <si>
    <t>1,6</t>
  </si>
  <si>
    <t>91.08.04-021</t>
  </si>
  <si>
    <t>Котлы битумные передвижные 400 л</t>
  </si>
  <si>
    <t>ФСЭМ-2001, 91.08.04-021 , приказ Минстроя России № 876/пр от 26.12.2019</t>
  </si>
  <si>
    <t>1,7</t>
  </si>
  <si>
    <t>91.06.05-011</t>
  </si>
  <si>
    <t>Погрузчики, грузоподъемность 5 т</t>
  </si>
  <si>
    <t>ФСЭМ-2001, 91.06.05-011 , приказ Минстроя России № 876/пр от 26.12.2019</t>
  </si>
  <si>
    <t>2</t>
  </si>
  <si>
    <t>06-06-002-05</t>
  </si>
  <si>
    <t>Устройство железобетонных стен и перегородок высотой: до 3 м, толщиной 500 мм</t>
  </si>
  <si>
    <t>100 м3</t>
  </si>
  <si>
    <t>ФЕР-2001, 06-06-002-05, приказ Минстроя России № 876/пр от 26.12.2019</t>
  </si>
  <si>
    <t>Поправка: 421/пр_2020_прил.10_т.1_п.5_гр.3 Наименование: Производство работ осуществляется в стесненных условиях населенных пунктов</t>
  </si>
  <si>
    <t>*(0,15+1)</t>
  </si>
  <si>
    <t>Бетонные и железобетонные монолитные конструкции и работы в строительстве</t>
  </si>
  <si>
    <t>ФЕР-06</t>
  </si>
  <si>
    <t>Поправка: 421/пр_2020_прил.10_т.1_п.5_гр.3</t>
  </si>
  <si>
    <t>Пр/812-006.0-1</t>
  </si>
  <si>
    <t>Пр/774-006.0</t>
  </si>
  <si>
    <t>2,1</t>
  </si>
  <si>
    <t>04.1.02.05</t>
  </si>
  <si>
    <t>Смеси бетонные тяжелого бетона</t>
  </si>
  <si>
    <t>2,2</t>
  </si>
  <si>
    <t>2,3</t>
  </si>
  <si>
    <t>01.7.11.07-0032</t>
  </si>
  <si>
    <t>Электроды сварочные Э42, диаметр 4 мм</t>
  </si>
  <si>
    <t>ФССЦ-2001, 01.7.11.07-0032, приказ Минстроя России № 876/пр от 26.12.2019</t>
  </si>
  <si>
    <t>3</t>
  </si>
  <si>
    <t>08-01-003-07</t>
  </si>
  <si>
    <t>Гидроизоляция боковая обмазочная битумная в 2 слоя по выровненной поверхности бутовой кладки, кирпичу, бетону</t>
  </si>
  <si>
    <t>100 м2</t>
  </si>
  <si>
    <t>ФЕР-2001 доп.6, 08-01-003-07, приказ Минстроя России № 321/пр от 24.05.2021</t>
  </si>
  <si>
    <t>Конструкции из кирпича и блоков</t>
  </si>
  <si>
    <t>ФЕР-08</t>
  </si>
  <si>
    <t>Пр/812-008.0-1</t>
  </si>
  <si>
    <t>Пр/774-008.0</t>
  </si>
  <si>
    <t>3,1</t>
  </si>
  <si>
    <t>01.2.01.02</t>
  </si>
  <si>
    <t>Битум</t>
  </si>
  <si>
    <t>3,2</t>
  </si>
  <si>
    <t>01.2.03.03</t>
  </si>
  <si>
    <t>Мастика</t>
  </si>
  <si>
    <t>4</t>
  </si>
  <si>
    <t>27-02-001-04</t>
  </si>
  <si>
    <t>Устройство дренажей поперечных: с двусторонним выпуском</t>
  </si>
  <si>
    <t>100 м</t>
  </si>
  <si>
    <t>ФЕР-2001, 27-02-001-04, приказ Минстроя России № 876/пр от 26.12.2019</t>
  </si>
  <si>
    <t>Автомобильные дороги</t>
  </si>
  <si>
    <t>ФЕР-27</t>
  </si>
  <si>
    <t>Пр/812-021.0-1</t>
  </si>
  <si>
    <t>Пр/774-021.0</t>
  </si>
  <si>
    <t>4,1</t>
  </si>
  <si>
    <t>24.2.05.01-0001</t>
  </si>
  <si>
    <t>Трубы хризотилцементные безнапорные, номинальный диаметр 100 мм</t>
  </si>
  <si>
    <t>м</t>
  </si>
  <si>
    <t>ФССЦ-2001, 24.2.05.01-0001, приказ Минстроя России № 876/пр от 26.12.2019</t>
  </si>
  <si>
    <t>5</t>
  </si>
  <si>
    <t>06-04-001-04</t>
  </si>
  <si>
    <t>Устройство стен подвалов и подпорных стен железобетонных высотой: до 3 м, толщиной до 500 мм</t>
  </si>
  <si>
    <t>ФЕР-2001, 06-04-001-04, приказ Минстроя России № 876/пр от 26.12.2019</t>
  </si>
  <si>
    <t>5,1</t>
  </si>
  <si>
    <t>5,2</t>
  </si>
  <si>
    <t>6</t>
  </si>
  <si>
    <t>06-03-009-05</t>
  </si>
  <si>
    <t>Раскладка и вязка композитной арматуры отдельными стержнями при армировании фундаментных плит диаметром: 20 мм (стены)</t>
  </si>
  <si>
    <t>ФЕР-2001 доп. 1, 06-03-009-05, приказ Минстроя России № 172/пр от 30.03.2020</t>
  </si>
  <si>
    <t>6,1</t>
  </si>
  <si>
    <t>Сталь арматурная периодического профиля</t>
  </si>
  <si>
    <t>6,2</t>
  </si>
  <si>
    <t>11.3.03.16</t>
  </si>
  <si>
    <t>Арматура композитная</t>
  </si>
  <si>
    <t>7</t>
  </si>
  <si>
    <t>06-01-001-01</t>
  </si>
  <si>
    <t>Устройство бетонной подготовки</t>
  </si>
  <si>
    <t>ФЕР-2001, 06-01-001-01, приказ Минстроя России № 876/пр от 26.12.2019</t>
  </si>
  <si>
    <t>7,1</t>
  </si>
  <si>
    <t>8</t>
  </si>
  <si>
    <t>06-01-001-22</t>
  </si>
  <si>
    <t>Устройство ленточных фундаментов: железобетонных при ширине по верху до 1000 мм (подошва)</t>
  </si>
  <si>
    <t>ФЕР-2001, 06-01-001-22, приказ Минстроя России № 876/пр от 26.12.2019</t>
  </si>
  <si>
    <t>8,1</t>
  </si>
  <si>
    <t>8,2</t>
  </si>
  <si>
    <t>9</t>
  </si>
  <si>
    <t>01-01-012-25</t>
  </si>
  <si>
    <t>Разработка грунта экскаваторами с погрузкой на автомобили-самосвалы, вместимость ковша 0,65 (0,5-1) м3, группа грунтов: 1</t>
  </si>
  <si>
    <t>1000 м3</t>
  </si>
  <si>
    <t>ГЭСН-2022, 01-01-012-25, приказ Минстроя России от 18.05.2022 г. № 378/пр</t>
  </si>
  <si>
    <t>Земляные работы</t>
  </si>
  <si>
    <t>Земляные работы, выполняемые: механизированным способом</t>
  </si>
  <si>
    <t>ФЕР-01</t>
  </si>
  <si>
    <t>Пр/812-001.1-1</t>
  </si>
  <si>
    <t>Пр/774-001.1</t>
  </si>
  <si>
    <t>10</t>
  </si>
  <si>
    <t>т03-21-01-001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</si>
  <si>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</si>
  <si>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</si>
  <si>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ФССЦпг-2001, т03-21-01-001, приказ Минстроя России №876/пр от 26.12.2019</t>
  </si>
  <si>
    <t>Автомобили бортовые</t>
  </si>
  <si>
    <t>Перевозка строительных грузов автомобильным транспортом</t>
  </si>
  <si>
    <t>ФССЦпр , изм. 7</t>
  </si>
  <si>
    <t>11</t>
  </si>
  <si>
    <t>01-02-027-04</t>
  </si>
  <si>
    <t>Планировка площадей: ручным способом, группа грунтов 1 (площадь застройки -860,31м2)</t>
  </si>
  <si>
    <t>1000 м2</t>
  </si>
  <si>
    <t>ГЭСН-2022 доп.17, 01-02-027-04, приказ Минстроя России от 17.02.2026 г. № 91/пр</t>
  </si>
  <si>
    <t>Земляные работы, выполняемые: по другим видам работ ( подготовительные, сопутствующие, укрепительные )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</si>
  <si>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</si>
  <si>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</si>
  <si>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</si>
  <si>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12</t>
  </si>
  <si>
    <t>01-02-005-01</t>
  </si>
  <si>
    <t>Уплотнение грунта пневматическими трамбовками, группа грунтов: 1-2 (117,9*0,6*0,1=7,074м3)</t>
  </si>
  <si>
    <t>ГЭСН-2022 доп.4, 01-02-005-01, приказ Минстроя России от 27.12.2022 г. № 1133/пр</t>
  </si>
  <si>
    <t>13</t>
  </si>
  <si>
    <t>Устройство подпорных стенок монолитных железобетонных (подошва 1)</t>
  </si>
  <si>
    <t>ГЭСН-2022 доп.14, 30-08-008-06, приказ Минстроя России от 19.05.2025 г. № 299/пр</t>
  </si>
  <si>
    <t>13,1</t>
  </si>
  <si>
    <t>04.1.02.02</t>
  </si>
  <si>
    <t>Смеси бетонные тяжелого бетона (БСТ) для гидротехнических сооружений</t>
  </si>
  <si>
    <t>13,2</t>
  </si>
  <si>
    <t>14</t>
  </si>
  <si>
    <t>06-01-001-16</t>
  </si>
  <si>
    <t>Устройство фундаментных плит железобетонных: плоских</t>
  </si>
  <si>
    <t>ФЕР-2001, 06-01-001-16, приказ Минстроя России № 876/пр от 26.12.2019</t>
  </si>
  <si>
    <t>14,1</t>
  </si>
  <si>
    <t>14,2</t>
  </si>
  <si>
    <t>15</t>
  </si>
  <si>
    <t>06-01-003-04</t>
  </si>
  <si>
    <t>Устройство ленточных фундаментов с помощью автобетононасоса: железобетонных при ширине по верху до 1000 мм</t>
  </si>
  <si>
    <t>ФЕР-2001 доп.4, 06-01-003-04, приказ Минстроя России № 636/пр от 20.10.2020</t>
  </si>
  <si>
    <t>15,1</t>
  </si>
  <si>
    <t>01.7.16.04</t>
  </si>
  <si>
    <t>Опалубка щитовая</t>
  </si>
  <si>
    <t>КОМПЛ</t>
  </si>
  <si>
    <t>15,2</t>
  </si>
  <si>
    <t>15,3</t>
  </si>
  <si>
    <t>16</t>
  </si>
  <si>
    <t>06-01-003-05</t>
  </si>
  <si>
    <t>Устройство ленточных фундаментов с помощью автобетононасоса: железобетонных при ширине по верху более 1000 мм</t>
  </si>
  <si>
    <t>ФЕР-2001 доп.4, 06-01-003-05, приказ Минстроя России № 636/пр от 20.10.2020</t>
  </si>
  <si>
    <t>16,1</t>
  </si>
  <si>
    <t>16,2</t>
  </si>
  <si>
    <t>16,3</t>
  </si>
  <si>
    <t>17</t>
  </si>
  <si>
    <t>Устройство дренажей поперечных: с двусторонним выпуском (8шт*5м)</t>
  </si>
  <si>
    <t>ГЭСН-2022 доп.16, 27-02-001-04, приказ Минстроя России от 12.11.2025 г. № 696/пр</t>
  </si>
  <si>
    <t>18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</si>
  <si>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</si>
  <si>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</si>
  <si>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</si>
  <si>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Земляные работы, выполняемые: ручным способом</t>
  </si>
  <si>
    <t>Пр/812-001.2-1</t>
  </si>
  <si>
    <t>Пр/774-001.2</t>
  </si>
  <si>
    <t>19</t>
  </si>
  <si>
    <t>Уплотнение грунта пневматическими трамбовками, группа грунтов: 1-2</t>
  </si>
  <si>
    <t>20</t>
  </si>
  <si>
    <t>01-01-111-01применительно</t>
  </si>
  <si>
    <t>Устройство насыпи/ Планировка вручную: дна и откосов выемок каналов, группа грунтов 1</t>
  </si>
  <si>
    <t>ГЭСН-2022, 01-01-111-01, приказ Минстроя России от 18.05.2022 г. № 378/пр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</si>
  <si>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</si>
  <si>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</si>
  <si>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</si>
  <si>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</si>
  <si>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</si>
  <si>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</si>
  <si>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</si>
  <si>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</si>
  <si>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</si>
  <si>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</si>
  <si>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</si>
  <si>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</si>
  <si>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</si>
  <si>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</si>
  <si>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</si>
  <si>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</si>
  <si>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</si>
  <si>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</si>
  <si>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</si>
  <si>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</si>
  <si>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</si>
  <si>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</si>
  <si>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</si>
  <si>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</si>
  <si>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</si>
  <si>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</si>
  <si>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</si>
  <si>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</si>
  <si>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</si>
  <si>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</si>
  <si>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</si>
  <si>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</si>
  <si>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</si>
  <si>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</si>
  <si>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</si>
  <si>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</si>
  <si>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</si>
  <si>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</si>
  <si>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</si>
  <si>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</si>
  <si>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</si>
  <si>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</si>
  <si>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</si>
  <si>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</si>
  <si>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</si>
  <si>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</si>
  <si>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</si>
  <si>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</si>
  <si>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</si>
  <si>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</si>
  <si>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</si>
  <si>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</si>
  <si>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</si>
  <si>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</si>
  <si>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Переменная</t>
  </si>
  <si>
    <t>Новая переменная</t>
  </si>
  <si>
    <t>Переменная_1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</si>
  <si>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</si>
  <si>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</si>
  <si>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</si>
  <si>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</si>
  <si>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</si>
  <si>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</si>
  <si>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</si>
  <si>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</si>
  <si>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</si>
  <si>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</si>
  <si>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</si>
  <si>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</si>
  <si>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</si>
  <si>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</si>
  <si>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</si>
  <si>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</si>
  <si>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</si>
  <si>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</si>
  <si>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</si>
  <si>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</si>
  <si>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</si>
  <si>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</si>
  <si>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</si>
  <si>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</si>
  <si>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</si>
  <si>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</si>
  <si>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</si>
  <si>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</si>
  <si>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</si>
  <si>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</si>
  <si>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</si>
  <si>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</si>
  <si>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</si>
  <si>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</si>
  <si>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</si>
  <si>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</si>
  <si>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</si>
  <si>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</si>
  <si>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</si>
  <si>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</si>
  <si>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</si>
  <si>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</si>
  <si>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</si>
  <si>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</si>
  <si>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</si>
  <si>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</si>
  <si>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</si>
  <si>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</si>
  <si>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</si>
  <si>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</si>
  <si>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</si>
  <si>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</si>
  <si>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</si>
  <si>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</si>
  <si>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</si>
  <si>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</si>
  <si>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</si>
  <si>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</si>
  <si>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</si>
  <si>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</si>
  <si>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</si>
  <si>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</si>
  <si>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</si>
  <si>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</si>
  <si>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</si>
  <si>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</si>
  <si>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</si>
  <si>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</si>
  <si>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+Ульяновская область, КТЦ к ФСНБ-2022, 1 квартал 2026 г</t>
  </si>
  <si>
    <t>Сборник индексов</t>
  </si>
  <si>
    <t>Ульяновск</t>
  </si>
  <si>
    <t>_OBSM_</t>
  </si>
  <si>
    <t>1-100-33</t>
  </si>
  <si>
    <t>Затраты труда рабочих (Средний разряд - 3,3)</t>
  </si>
  <si>
    <t>чел.-ч.</t>
  </si>
  <si>
    <t>4-100-00</t>
  </si>
  <si>
    <t>Затраты труда машинистов</t>
  </si>
  <si>
    <t>91.07.04-001</t>
  </si>
  <si>
    <t>ФСЭМ-2001, 91.07.04-001 , приказ Минстроя России № 876/пр от 26.12.2019</t>
  </si>
  <si>
    <t>Вибраторы глубинные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</si>
  <si>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</si>
  <si>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</si>
  <si>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</si>
  <si>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01.7.15.06-0111</t>
  </si>
  <si>
    <t>ФССЦ-2001, 01.7.15.06-0111, приказ Минстроя России № 876/пр от 26.12.2019</t>
  </si>
  <si>
    <t>Гвозди строительные</t>
  </si>
  <si>
    <t>11.1.02.04-0031</t>
  </si>
  <si>
    <t>ФССЦ-2001, 11.1.02.04-0031, приказ Минстроя России № 876/пр от 26.12.2019</t>
  </si>
  <si>
    <t>Лесоматериалы круглые, хвойных пород, для строительства, диаметр 14-24 см, длина 3-6,5 м</t>
  </si>
  <si>
    <t>11.1.03.06-0091</t>
  </si>
  <si>
    <t>ФССЦ-2001, 11.1.03.06-0091, приказ Минстроя России № 876/пр от 26.12.2019</t>
  </si>
  <si>
    <t>Доска обрезная, хвойных пород, ширина 75-150 мм, толщина 32-40 мм, длина 4-6,5 м, сорт III</t>
  </si>
  <si>
    <t>25.1.01.05-0023</t>
  </si>
  <si>
    <t>ФССЦ-2001, 25.1.01.05-0023, приказ Минстроя России № 876/пр от 26.12.2019</t>
  </si>
  <si>
    <t>Шпалы из древесины хвойных пород для колеи 600 мм, пропитанные, длина 1200 мм, тип III</t>
  </si>
  <si>
    <t>ШТ</t>
  </si>
  <si>
    <t>1-100-32</t>
  </si>
  <si>
    <t>Затраты труда рабочих (Средний разряд - 3,2)</t>
  </si>
  <si>
    <t>91.05.01-017</t>
  </si>
  <si>
    <t>ФСЭМ-2001, 91.05.01-017 , приказ Минстроя России № 876/пр от 26.12.2019</t>
  </si>
  <si>
    <t>Краны башенные, грузоподъемность 8 т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</si>
  <si>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</si>
  <si>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</si>
  <si>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</si>
  <si>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</si>
  <si>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</si>
  <si>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</si>
  <si>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01.7.03.01-0001</t>
  </si>
  <si>
    <t>ФССЦ-2001, 01.7.03.01-0001, приказ Минстроя России № 876/пр от 26.12.2019</t>
  </si>
  <si>
    <t>Вода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</si>
  <si>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</si>
  <si>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</si>
  <si>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</si>
  <si>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кг</t>
  </si>
  <si>
    <t>03.1.02.03-0011</t>
  </si>
  <si>
    <t>ФССЦ-2001, 03.1.02.03-0011, приказ Минстроя России № 876/пр от 26.12.2019</t>
  </si>
  <si>
    <t>Известь строительная негашеная комовая, сорт I</t>
  </si>
  <si>
    <t>11.1.03.01-0079</t>
  </si>
  <si>
    <t>ФССЦ-2001, 11.1.03.01-0079, приказ Минстроя России № 876/пр от 26.12.2019</t>
  </si>
  <si>
    <t>Бруски обрезные, хвойных пород, длина 4-6,5 м, ширина 75-150 мм, толщина 40-75 мм, сорт III</t>
  </si>
  <si>
    <t>11.1.03.06-0095</t>
  </si>
  <si>
    <t>ФССЦ-2001, 11.1.03.06-0095, приказ Минстроя России № 876/пр от 26.12.2019</t>
  </si>
  <si>
    <t>Доска обрезная, хвойных пород, ширина 75-150 мм, толщина 44 мм и более, длина 4-6,5 м, сорт III</t>
  </si>
  <si>
    <t>11.2.13.04-0011</t>
  </si>
  <si>
    <t>ФССЦ-2001, 11.2.13.04-0011, приказ Минстроя России № 876/пр от 26.12.2019</t>
  </si>
  <si>
    <t>Щиты из досок, толщина 25 мм</t>
  </si>
  <si>
    <t>м2</t>
  </si>
  <si>
    <t>1-100-39</t>
  </si>
  <si>
    <t>Затраты труда рабочих (Средний разряд - 3,9)</t>
  </si>
  <si>
    <t>01.3.01.03-0002</t>
  </si>
  <si>
    <t>ФССЦ-2001, 01.3.01.03-0002, приказ Минстроя России № 876/пр от 26.12.2019</t>
  </si>
  <si>
    <t>Керосин для технических целей</t>
  </si>
  <si>
    <t>01.7.20.08-0051</t>
  </si>
  <si>
    <t>ФССЦ-2001, 01.7.20.08-0051, приказ Минстроя России № 876/пр от 26.12.2019</t>
  </si>
  <si>
    <t>Ветошь</t>
  </si>
  <si>
    <t>1-100-27</t>
  </si>
  <si>
    <t>Затраты труда рабочих (Средний разряд - 2,7)</t>
  </si>
  <si>
    <t>91.01.02-004</t>
  </si>
  <si>
    <t>ФСЭМ-2001, 91.01.02-004 , приказ Минстроя России № 876/пр от 26.12.2019</t>
  </si>
  <si>
    <t>Автогрейдеры среднего типа, мощность 99 кВт (135 л.с.)</t>
  </si>
  <si>
    <t>91.16.01-001</t>
  </si>
  <si>
    <t>ФСЭМ-2001, 91.16.01-001 , приказ Минстроя России № 876/пр от 26.12.2019</t>
  </si>
  <si>
    <t>Электростанции передвижные, мощность 2 кВт</t>
  </si>
  <si>
    <t>12.1.02.06-0042</t>
  </si>
  <si>
    <t>ФССЦ-2001, 12.1.02.06-0042, приказ Минстроя России № 876/пр от 26.12.2019</t>
  </si>
  <si>
    <t>Рубероид кровельный РПП-300</t>
  </si>
  <si>
    <t>12.2.03.11-0041</t>
  </si>
  <si>
    <t>ФССЦ-2001, 12.2.03.11-0041, приказ Минстроя России № 876/пр от 26.12.2019</t>
  </si>
  <si>
    <t>Холсты стекловолокнистые термовлагоустойчивые</t>
  </si>
  <si>
    <t>10 м2</t>
  </si>
  <si>
    <t>08.3.03.06-0012</t>
  </si>
  <si>
    <t>ФССЦ-2001, 08.3.03.06-0012, приказ Минстроя России № 876/пр от 26.12.2019</t>
  </si>
  <si>
    <t>Проволока стальная низкоуглеродистая вязальная</t>
  </si>
  <si>
    <t>1-100-20</t>
  </si>
  <si>
    <t>Затраты труда рабочих (Средний разряд - 2)</t>
  </si>
  <si>
    <t>91.07.04-002</t>
  </si>
  <si>
    <t>ФСЭМ-2001, 91.07.04-002 , приказ Минстроя России № 876/пр от 26.12.2019</t>
  </si>
  <si>
    <t>Вибраторы поверхностные</t>
  </si>
  <si>
    <t>01.7.07.12-0024</t>
  </si>
  <si>
    <t>ФССЦ-2001, 01.7.07.12-0024, приказ Минстроя России № 876/пр от 26.12.2019</t>
  </si>
  <si>
    <t>Пленка полиэтиленовая, толщина 0,15 мм</t>
  </si>
  <si>
    <t>08.3.03.06-0002</t>
  </si>
  <si>
    <t>ФССЦ-2001, 08.3.03.06-0002, приказ Минстроя России № 876/пр от 26.12.2019</t>
  </si>
  <si>
    <t>Проволока горячекатаная в мотках, диаметр 6,3-6,5 мм</t>
  </si>
  <si>
    <t>11.1.03.06-0087</t>
  </si>
  <si>
    <t>ФССЦ-2001, 11.1.03.06-0087, приказ Минстроя России № 876/пр от 26.12.2019</t>
  </si>
  <si>
    <t>Доска обрезная, хвойных пород, ширина 75-150 мм, толщина 25 мм, длина 4-6,5 м, сорт III</t>
  </si>
  <si>
    <t>Средний разряд работы 2,0</t>
  </si>
  <si>
    <t>91.01.01-035</t>
  </si>
  <si>
    <t>ФСЭМ-2022, 91.01.01-035, приказ Минстроя России от 18.05.2022 г. № 378/пр</t>
  </si>
  <si>
    <t>Бульдозеры, мощность 79 кВт (108 л.с.)</t>
  </si>
  <si>
    <t>маш.-ч</t>
  </si>
  <si>
    <t>4-100-060</t>
  </si>
  <si>
    <t>91.01.05-086</t>
  </si>
  <si>
    <t>ФСЭМ-2022 доп.4, 91.01.05-086, приказ Минстроя России от 27.12.2022 г. № 1133/пр</t>
  </si>
  <si>
    <t>Экскаваторы одноковшовые дизельные на гусеничном ходу, объем ковша 0,65 м3</t>
  </si>
  <si>
    <t>02.2.05.04-2090</t>
  </si>
  <si>
    <t>ФСБЦ-2022, 02.2.05.04-2090, приказ Минстроя России от 18.05.2022 г. № 378/пр</t>
  </si>
  <si>
    <t>Щебень из плотных горных пород для строительных работ М 800, фракция 20-40 мм</t>
  </si>
  <si>
    <t>1-100-30</t>
  </si>
  <si>
    <t>Средний разряд работы 3,0</t>
  </si>
  <si>
    <t>91.08.09-023</t>
  </si>
  <si>
    <t>ФСЭМ-2022 доп.4, 91.08.09-023, приказ Минстроя России от 27.12.2022 г. № 1133/пр</t>
  </si>
  <si>
    <t>Трамбовки пневматические при работе от передвижных компрессорных установок</t>
  </si>
  <si>
    <t>91.18.01-007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</si>
  <si>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</si>
  <si>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</si>
  <si>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4-100-040</t>
  </si>
  <si>
    <t>Средний разряд работы 3,3</t>
  </si>
  <si>
    <t>ФСЭМ-2022, 91.05.06-007, приказ Минстроя России от 18.05.2022 г. № 378/пр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</si>
  <si>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</si>
  <si>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</si>
  <si>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</si>
  <si>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ФСЭМ-2022 доп.4, 91.07.04-001, приказ Минстроя России от 27.12.2022 г. № 1133/пр</t>
  </si>
  <si>
    <t>ФСЭМ-2022, 91.08.04-021, приказ Минстроя России от 18.05.2022 г. № 378/пр</t>
  </si>
  <si>
    <t>Котлы битумные передвижные электрические с центробежной мешалкой, объем загрузочной емкости 400 л</t>
  </si>
  <si>
    <t>ФСЭМ-2022 доп.7, 91.14.02-001, приказ Минстроя России от 02.08.2023 г. № 551/пр</t>
  </si>
  <si>
    <t>ФСБЦ-2022, 01.2.03.03-0107, приказ Минстроя России от 18.05.2022 г. № 378/пр</t>
  </si>
  <si>
    <t>Мастика битумно-масляная МБ-50</t>
  </si>
  <si>
    <t>ФСБЦ-2022, 01.7.15.06-0111, приказ Минстроя России от 18.05.2022 г. № 378/пр</t>
  </si>
  <si>
    <t>ФСБЦ-2022, 11.1.02.04-0031, приказ Минстроя России от 18.05.2022 г. № 378/пр</t>
  </si>
  <si>
    <t>Лесоматериалы круглые хвойных пород неокоренные, длина 3-6,5 м, диаметр 14-24 см, сорт II-III</t>
  </si>
  <si>
    <t>11.1.03.06-0075</t>
  </si>
  <si>
    <t>ФСБЦ-2022 доп.4, 11.1.03.06-0075, приказ Минстроя России от 27.12.2022 г. № 1133/пр</t>
  </si>
  <si>
    <t>Доска обрезная хвойных пород, естественной влажности, длина 2-6,5 м, ширина 100-250 мм, толщина 30-40 мм, сорт III</t>
  </si>
  <si>
    <t>ФСБЦ-2022 доп.2, 25.1.01.05-0023, приказ Минстроя России от 26.08.2022 г. № 703/пр</t>
  </si>
  <si>
    <t>Шпала из древесины хвойных пород, пропитанная, для железных дорог узкой колеи, тип III, длина 1200 мм</t>
  </si>
  <si>
    <t>Затраты труда рабочих (Средний разряд - 3)</t>
  </si>
  <si>
    <t>11.2.13.04-0012</t>
  </si>
  <si>
    <t>ФССЦ-2001, 11.2.13.04-0012, приказ Минстроя России № 876/пр от 26.12.2019</t>
  </si>
  <si>
    <t>Щиты из досок, толщина 40 мм</t>
  </si>
  <si>
    <t>91.07.02-011</t>
  </si>
  <si>
    <t>ФСЭМ-2001, 91.07.02-011 , приказ Минстроя России № 876/пр от 26.12.2019</t>
  </si>
  <si>
    <t>Автобетононасосы, производительность 65 м3/ч</t>
  </si>
  <si>
    <t>01.7.12.16-0021</t>
  </si>
  <si>
    <t>ФССЦ-2001, 01.7.12.16-0021, приказ Минстроя России № 876/пр от 26.12.2019</t>
  </si>
  <si>
    <t>Геоткань</t>
  </si>
  <si>
    <t>Средний разряд работы 2,7</t>
  </si>
  <si>
    <t>ФСЭМ-2022 доп.11, 91.01.02-004, приказ Минстроя России от 09.08.2024 г. № 524/пр</t>
  </si>
  <si>
    <t>ФСЭМ-2022, 91.16.01-001, приказ Минстроя России от 18.05.2022 г. № 378/пр</t>
  </si>
  <si>
    <t>ФСБЦ-2022 доп.14, 12.1.02.06-0042, приказ Минстроя России от 19.05.2025 г. № 299/пр</t>
  </si>
  <si>
    <t>12.2.03.11-0054</t>
  </si>
  <si>
    <t>ФСБЦ-2022 доп.16, 12.2.03.11-0054, приказ Минстроя России от 12.11.2025 г. № 696/пр</t>
  </si>
  <si>
    <t>Холсты стеклянные, плотность 100 г/м2, толщина 0,8 мм, максимальная температура применения 165 °C</t>
  </si>
  <si>
    <t>ФСБЦ-2022, 24.2.05.01-0001, приказ Минстроя России от 18.05.2022 г. № 378/пр</t>
  </si>
  <si>
    <t>Трубы хризотилцементные безнапорные, диаметр условного прохода 100 мм</t>
  </si>
  <si>
    <t>1-100-15</t>
  </si>
  <si>
    <t>Средний разряд работы 1,5</t>
  </si>
  <si>
    <t>*1,15</t>
  </si>
  <si>
    <t>421/пр_2020_прил.10_т.1_п.5_гр.3</t>
  </si>
  <si>
    <t>Производство работ осуществляется в стесненных условиях населенных пунктов</t>
  </si>
  <si>
    <t>Методика 421/пр (Строительство)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</si>
  <si>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</si>
  <si>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</si>
  <si>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</si>
  <si>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</si>
  <si>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</si>
  <si>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</si>
  <si>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</si>
  <si>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</si>
  <si>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</si>
  <si>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</si>
  <si>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</si>
  <si>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</si>
  <si>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</si>
  <si>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</si>
  <si>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</si>
  <si>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</si>
  <si>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</si>
  <si>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</si>
  <si>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</si>
  <si>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</si>
  <si>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</si>
  <si>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</si>
  <si>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</si>
  <si>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</si>
  <si>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</si>
  <si>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</si>
  <si>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</si>
  <si>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</si>
  <si>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</si>
  <si>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</si>
  <si>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</si>
  <si>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</si>
  <si>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</si>
  <si>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</si>
  <si>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</si>
  <si>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</si>
  <si>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</si>
  <si>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</si>
  <si>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</si>
  <si>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</si>
  <si>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</si>
  <si>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</si>
  <si>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</si>
  <si>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</si>
  <si>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</si>
  <si>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</si>
  <si>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февраль 2026 года</t>
  </si>
  <si>
    <t>ФЕР 30-08-008-06</t>
  </si>
  <si>
    <t>ОТ (ЗТ)</t>
  </si>
  <si>
    <t>ЭМ</t>
  </si>
  <si>
    <t>ОТм(ЗТм)</t>
  </si>
  <si>
    <t>М</t>
  </si>
  <si>
    <t>Итого прямые затраты</t>
  </si>
  <si>
    <t>ФОТ</t>
  </si>
  <si>
    <t>НР Мосты и трубы</t>
  </si>
  <si>
    <t>%</t>
  </si>
  <si>
    <t>СП Мосты и трубы</t>
  </si>
  <si>
    <t>Всего по позиции</t>
  </si>
  <si>
    <t>=</t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</si>
  <si>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</si>
  <si>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</si>
  <si>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</si>
  <si>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</si>
  <si>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</si>
  <si>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</si>
  <si>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</si>
  <si>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</si>
  <si>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</si>
  <si>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</si>
  <si>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</si>
  <si>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</si>
  <si>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</si>
  <si>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</si>
  <si>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</si>
  <si>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</si>
  <si>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</si>
  <si>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</si>
  <si>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</si>
  <si>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</si>
  <si>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</si>
  <si>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</si>
  <si>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</si>
  <si>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</si>
  <si>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</si>
  <si>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</si>
  <si>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</si>
  <si>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</si>
  <si>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</si>
  <si>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</si>
  <si>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</si>
  <si>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</si>
  <si>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</si>
  <si>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</si>
  <si>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</si>
  <si>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</si>
  <si>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</si>
  <si>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Составил   </t>
  </si>
  <si>
    <t>[должность,подпись(инициалы,фамилия)]</t>
  </si>
  <si>
    <t xml:space="preserve">Проверил   </t>
  </si>
  <si>
    <t>TYPE</t>
  </si>
  <si>
    <t>SOURCE_LINK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</si>
  <si>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</si>
  <si>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</si>
  <si>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</si>
  <si>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</si>
  <si>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</si>
  <si>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</si>
  <si>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</si>
  <si>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</si>
  <si>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</si>
  <si>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</si>
  <si>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</si>
  <si>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</si>
  <si>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</si>
  <si>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</si>
  <si>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</si>
  <si>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</si>
  <si>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</si>
  <si>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</si>
  <si>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</si>
  <si>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</si>
  <si>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</si>
  <si>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RABMAT</t>
  </si>
  <si>
    <t>WBS</t>
  </si>
  <si>
    <t>CBSI</t>
  </si>
  <si>
    <t>CBSII</t>
  </si>
  <si>
    <t>TechSpecCVORPP</t>
  </si>
  <si>
    <t>BuildingFinished</t>
  </si>
  <si>
    <t>PEREVOZKA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</si>
  <si>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</si>
  <si>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</si>
  <si>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</si>
  <si>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</si>
  <si>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</si>
  <si>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</si>
  <si>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</si>
  <si>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</si>
  <si>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</si>
  <si>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UnionOneUchRes</t>
  </si>
  <si>
    <t>IdLevel</t>
  </si>
  <si>
    <t>ViewCodes</t>
  </si>
  <si>
    <t>UnionCodes</t>
  </si>
  <si>
    <t>Основание: ЛС №Новая локальная смета</t>
  </si>
  <si>
    <t>Ресурсная ведомость на</t>
  </si>
  <si>
    <t>Объект: МОДУЛЬ приемн.отделение Ленина 1 19,06,26 (стена 1*23,4) упор пандуса</t>
  </si>
  <si>
    <t>Наименование</t>
  </si>
  <si>
    <t>Объем</t>
  </si>
  <si>
    <t>Текущая</t>
  </si>
  <si>
    <t>цена</t>
  </si>
  <si>
    <t>стоимость</t>
  </si>
  <si>
    <t xml:space="preserve">Материальные ресурсы </t>
  </si>
  <si>
    <t xml:space="preserve">Итого материальные ресурсы </t>
  </si>
  <si>
    <t xml:space="preserve">Итого материалы заказчика </t>
  </si>
  <si>
    <t xml:space="preserve">Итого оборудование </t>
  </si>
  <si>
    <t xml:space="preserve">Итого оборудование заказчика </t>
  </si>
  <si>
    <t>НДС 22%</t>
  </si>
  <si>
    <t>ВСЕГО с НДС</t>
  </si>
  <si>
    <t>В соответствии с выделенными лимитами бюджетных обязательств, применяется понижающий коэффициент          k=0,9175572519</t>
  </si>
  <si>
    <t>ВСЕГО с понижающим коэффициентом</t>
  </si>
  <si>
    <t>МОДУЛЬ приемное отделение пр.Ленина 1</t>
  </si>
  <si>
    <t>ЛОКАЛЬНАЯ СМЕТА № ЛС</t>
  </si>
  <si>
    <t>Устройство стены упора пандуса скорой помощи.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</si>
</sst>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0;[Red]\-\ #,##0.00"/>
    <numFmt numFmtId="166" formatCode="#,##0.00#####;[Red]\-\ #,##0.00#####"/>
    <numFmt numFmtId="167" formatCode="#,##0_ ;[Red]\-#,##0\ "/>
  </numFmts>
  <fonts count="28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b/>
      <sz val="10"/>
      <color indexed="14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NumberFormat="1" applyFont="1" applyAlignment="1"/>
    <xf numFmtId="0" fontId="15" fillId="0" borderId="0" xfId="0" applyNumberFormat="1" applyFont="1" applyAlignment="1"/>
    <xf numFmtId="0" fontId="17" fillId="0" borderId="0" xfId="0" applyNumberFormat="1" applyFont="1" applyAlignment="1"/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>
      <alignment wrapText="1"/>
    </xf>
    <xf numFmtId="0" fontId="11" fillId="0" borderId="0" xfId="0" applyNumberFormat="1" applyFont="1" applyAlignment="1"/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0" xfId="0" applyNumberFormat="1" applyFont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4" fillId="0" borderId="0" xfId="0" applyNumberFormat="1" applyFont="1" applyAlignment="1"/>
    <xf numFmtId="14" fontId="17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8" fillId="0" borderId="0" xfId="0" applyNumberFormat="1" applyFont="1" applyAlignment="1"/>
    <xf numFmtId="164" fontId="11" fillId="0" borderId="0" xfId="0" applyNumberFormat="1" applyFont="1" applyAlignment="1">
      <alignment horizontal="right"/>
    </xf>
    <xf numFmtId="0" fontId="17" fillId="0" borderId="1" xfId="0" applyNumberFormat="1" applyFont="1" applyBorder="1" applyAlignment="1"/>
    <xf numFmtId="0" fontId="11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left" vertical="top" wrapText="1"/>
    </xf>
    <xf numFmtId="0" fontId="22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right" vertical="top" wrapText="1"/>
    </xf>
    <xf numFmtId="165" fontId="22" fillId="0" borderId="0" xfId="0" applyNumberFormat="1" applyFont="1" applyAlignment="1">
      <alignment horizontal="right" vertical="top"/>
    </xf>
    <xf numFmtId="166" fontId="22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65" fontId="22" fillId="0" borderId="1" xfId="0" applyNumberFormat="1" applyFont="1" applyBorder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/>
    </xf>
    <xf numFmtId="0" fontId="24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165" fontId="24" fillId="0" borderId="2" xfId="0" applyNumberFormat="1" applyFont="1" applyBorder="1" applyAlignment="1">
      <alignment horizontal="right" vertical="top"/>
    </xf>
    <xf numFmtId="0" fontId="24" fillId="0" borderId="2" xfId="0" applyFont="1" applyBorder="1" applyAlignment="1">
      <alignment horizontal="right" vertical="top"/>
    </xf>
    <xf numFmtId="0" fontId="22" fillId="0" borderId="0" xfId="0" applyFont="1" applyAlignment="1">
      <alignment horizontal="right" vertical="top" wrapText="1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165" fontId="12" fillId="0" borderId="0" xfId="0" applyNumberFormat="1" applyFont="1" applyAlignment="1"/>
    <xf numFmtId="166" fontId="12" fillId="0" borderId="0" xfId="0" applyNumberFormat="1" applyFont="1" applyAlignment="1"/>
    <xf numFmtId="0" fontId="12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 vertical="center"/>
    </xf>
    <xf numFmtId="0" fontId="17" fillId="0" borderId="1" xfId="0" applyNumberFormat="1" applyFont="1" applyBorder="1" applyAlignment="1">
      <alignment horizontal="left"/>
    </xf>
    <xf numFmtId="0" fontId="17" fillId="0" borderId="0" xfId="0" applyNumberFormat="1" applyFont="1" applyAlignment="1">
      <alignment horizontal="right"/>
    </xf>
    <xf numFmtId="0" fontId="26" fillId="0" borderId="7" xfId="0" quotePrefix="1" applyFont="1" applyBorder="1" applyAlignment="1">
      <alignment horizontal="left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left" vertical="top" wrapText="1"/>
    </xf>
    <xf numFmtId="0" fontId="22" fillId="0" borderId="7" xfId="0" applyFont="1" applyBorder="1" applyAlignment="1">
      <alignment horizontal="left" wrapText="1"/>
    </xf>
    <xf numFmtId="0" fontId="22" fillId="0" borderId="7" xfId="0" applyFont="1" applyBorder="1" applyAlignment="1">
      <alignment horizontal="right" wrapText="1"/>
    </xf>
    <xf numFmtId="165" fontId="22" fillId="0" borderId="7" xfId="0" applyNumberFormat="1" applyFont="1" applyBorder="1" applyAlignment="1">
      <alignment horizontal="right" wrapText="1"/>
    </xf>
    <xf numFmtId="0" fontId="22" fillId="0" borderId="0" xfId="0" applyFont="1"/>
    <xf numFmtId="167" fontId="22" fillId="0" borderId="0" xfId="0" applyNumberFormat="1" applyFont="1"/>
    <xf numFmtId="0" fontId="24" fillId="0" borderId="0" xfId="0" applyFont="1"/>
    <xf numFmtId="167" fontId="24" fillId="0" borderId="0" xfId="0" applyNumberFormat="1" applyFont="1"/>
    <xf numFmtId="0" fontId="17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6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left"/>
    </xf>
    <xf numFmtId="0" fontId="19" fillId="0" borderId="2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left" wrapText="1"/>
    </xf>
    <xf numFmtId="165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center" wrapText="1"/>
    </xf>
    <xf numFmtId="0" fontId="21" fillId="0" borderId="1" xfId="0" applyNumberFormat="1" applyFont="1" applyBorder="1" applyAlignment="1">
      <alignment horizont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left" vertical="top"/>
    </xf>
    <xf numFmtId="165" fontId="24" fillId="0" borderId="2" xfId="0" applyNumberFormat="1" applyFont="1" applyBorder="1" applyAlignment="1">
      <alignment horizontal="right" vertical="top"/>
    </xf>
    <xf numFmtId="0" fontId="24" fillId="0" borderId="2" xfId="0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4" fillId="0" borderId="7" xfId="0" applyFont="1" applyBorder="1" applyAlignment="1">
      <alignment horizontal="right"/>
    </xf>
    <xf numFmtId="165" fontId="24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98"/>
  <sheetViews>
    <sheetView tabSelected="1" topLeftCell="A15" zoomScaleNormal="100" workbookViewId="0">
      <selection activeCell="CY36" sqref="CY36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9" t="str">
        <f>Source!B1</f>
        <v>Smeta.RU  (495) 974-1589</v>
      </c>
    </row>
    <row r="2" spans="1:93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93" ht="16.5" customHeight="1" x14ac:dyDescent="0.25">
      <c r="A3" s="11"/>
      <c r="B3" s="89" t="s">
        <v>496</v>
      </c>
      <c r="C3" s="89"/>
      <c r="D3" s="89"/>
      <c r="E3" s="89"/>
      <c r="F3" s="12"/>
      <c r="G3" s="12"/>
      <c r="H3" s="89" t="s">
        <v>497</v>
      </c>
      <c r="I3" s="89"/>
      <c r="J3" s="89"/>
      <c r="K3" s="89"/>
      <c r="L3" s="89"/>
    </row>
    <row r="4" spans="1:93" ht="14.25" customHeight="1" x14ac:dyDescent="0.2">
      <c r="A4" s="12"/>
      <c r="B4" s="90"/>
      <c r="C4" s="90"/>
      <c r="D4" s="90"/>
      <c r="E4" s="90"/>
      <c r="F4" s="12"/>
      <c r="G4" s="12"/>
      <c r="H4" s="90"/>
      <c r="I4" s="90"/>
      <c r="J4" s="90"/>
      <c r="K4" s="90"/>
      <c r="L4" s="90"/>
    </row>
    <row r="5" spans="1:93" ht="14.25" customHeight="1" x14ac:dyDescent="0.2">
      <c r="A5" s="12"/>
      <c r="B5" s="12"/>
      <c r="C5" s="13"/>
      <c r="D5" s="13"/>
      <c r="E5" s="13"/>
      <c r="F5" s="12"/>
      <c r="G5" s="12"/>
      <c r="H5" s="13"/>
      <c r="I5" s="13"/>
      <c r="J5" s="13"/>
      <c r="K5" s="13"/>
      <c r="L5" s="13"/>
    </row>
    <row r="6" spans="1:93" ht="14.25" customHeight="1" x14ac:dyDescent="0.2">
      <c r="A6" s="13"/>
      <c r="B6" s="90" t="str">
        <f>CONCATENATE("______________________ ", IF(Source!AL12&lt;&gt;"", Source!AL12, ""))</f>
        <v xml:space="preserve">______________________ </v>
      </c>
      <c r="C6" s="90"/>
      <c r="D6" s="90"/>
      <c r="E6" s="90"/>
      <c r="F6" s="12"/>
      <c r="G6" s="12"/>
      <c r="H6" s="90" t="str">
        <f>CONCATENATE("______________________ ", IF(Source!AH12&lt;&gt;"", Source!AH12, ""))</f>
        <v xml:space="preserve">______________________ </v>
      </c>
      <c r="I6" s="90"/>
      <c r="J6" s="90"/>
      <c r="K6" s="90"/>
      <c r="L6" s="90"/>
    </row>
    <row r="7" spans="1:93" ht="14.25" customHeight="1" x14ac:dyDescent="0.2">
      <c r="A7" s="14"/>
      <c r="B7" s="86" t="s">
        <v>498</v>
      </c>
      <c r="C7" s="86"/>
      <c r="D7" s="86"/>
      <c r="E7" s="86"/>
      <c r="F7" s="12"/>
      <c r="G7" s="12"/>
      <c r="H7" s="86" t="s">
        <v>498</v>
      </c>
      <c r="I7" s="86"/>
      <c r="J7" s="86"/>
      <c r="K7" s="86"/>
      <c r="L7" s="86"/>
    </row>
    <row r="10" spans="1:93" ht="12.75" customHeight="1" x14ac:dyDescent="0.2">
      <c r="A10" s="87" t="s">
        <v>499</v>
      </c>
      <c r="B10" s="87"/>
      <c r="C10" s="87"/>
      <c r="D10" s="87"/>
      <c r="E10" s="87"/>
      <c r="F10" s="88" t="s">
        <v>538</v>
      </c>
      <c r="G10" s="88"/>
      <c r="H10" s="88"/>
      <c r="I10" s="88"/>
      <c r="J10" s="88"/>
      <c r="K10" s="88"/>
      <c r="L10" s="88"/>
    </row>
    <row r="11" spans="1:93" ht="12.75" customHeight="1" x14ac:dyDescent="0.2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</row>
    <row r="12" spans="1:93" ht="25.5" x14ac:dyDescent="0.2">
      <c r="A12" s="87" t="s">
        <v>500</v>
      </c>
      <c r="B12" s="87"/>
      <c r="C12" s="87"/>
      <c r="D12" s="87"/>
      <c r="E12" s="87"/>
      <c r="F12" s="88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88"/>
      <c r="H12" s="88"/>
      <c r="I12" s="88"/>
      <c r="J12" s="88"/>
      <c r="K12" s="88"/>
      <c r="L12" s="88"/>
      <c r="CO12" s="3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75" customHeight="1" x14ac:dyDescent="0.2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93" ht="140.25" x14ac:dyDescent="0.2">
      <c r="A14" s="87" t="s">
        <v>501</v>
      </c>
      <c r="B14" s="87"/>
      <c r="C14" s="87"/>
      <c r="D14" s="87"/>
      <c r="E14" s="87"/>
      <c r="F14" s="88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88"/>
      <c r="H14" s="88"/>
      <c r="I14" s="88"/>
      <c r="J14" s="88"/>
      <c r="K14" s="88"/>
      <c r="L14" s="88"/>
      <c r="CO14" s="3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75" customHeight="1" x14ac:dyDescent="0.2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93" ht="76.5" customHeight="1" x14ac:dyDescent="0.2">
      <c r="A16" s="87" t="s">
        <v>502</v>
      </c>
      <c r="B16" s="87"/>
      <c r="C16" s="87"/>
      <c r="D16" s="87"/>
      <c r="E16" s="87"/>
      <c r="F16" s="88"/>
      <c r="G16" s="88"/>
      <c r="H16" s="88"/>
      <c r="I16" s="88"/>
      <c r="J16" s="88"/>
      <c r="K16" s="88"/>
      <c r="L16" s="88"/>
    </row>
    <row r="17" spans="1:12" ht="12.75" customHeight="1" x14ac:dyDescent="0.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spans="1:12" ht="38.25" customHeight="1" x14ac:dyDescent="0.2">
      <c r="A18" s="87" t="s">
        <v>503</v>
      </c>
      <c r="B18" s="87"/>
      <c r="C18" s="87"/>
      <c r="D18" s="87"/>
      <c r="E18" s="87"/>
      <c r="F18" s="88"/>
      <c r="G18" s="88"/>
      <c r="H18" s="88"/>
      <c r="I18" s="88"/>
      <c r="J18" s="88"/>
      <c r="K18" s="88"/>
      <c r="L18" s="88"/>
    </row>
    <row r="19" spans="1:12" ht="12.75" customHeight="1" x14ac:dyDescent="0.2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</row>
    <row r="20" spans="1:12" ht="12.75" customHeight="1" x14ac:dyDescent="0.2">
      <c r="A20" s="87" t="s">
        <v>504</v>
      </c>
      <c r="B20" s="87"/>
      <c r="C20" s="87"/>
      <c r="D20" s="87"/>
      <c r="E20" s="87"/>
      <c r="F20" s="88" t="s">
        <v>539</v>
      </c>
      <c r="G20" s="88"/>
      <c r="H20" s="88"/>
      <c r="I20" s="88"/>
      <c r="J20" s="88"/>
      <c r="K20" s="88"/>
      <c r="L20" s="88"/>
    </row>
    <row r="21" spans="1:12" ht="12.75" customHeight="1" x14ac:dyDescent="0.2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</row>
    <row r="22" spans="1:12" ht="12.75" customHeight="1" x14ac:dyDescent="0.2">
      <c r="A22" s="87" t="s">
        <v>505</v>
      </c>
      <c r="B22" s="87"/>
      <c r="C22" s="87"/>
      <c r="D22" s="87"/>
      <c r="E22" s="87"/>
      <c r="F22" s="88" t="str">
        <f>IF(Source!CZ12 &lt;&gt; "", Source!CZ12, "")</f>
        <v/>
      </c>
      <c r="G22" s="88"/>
      <c r="H22" s="88"/>
      <c r="I22" s="88"/>
      <c r="J22" s="88"/>
      <c r="K22" s="88"/>
      <c r="L22" s="88"/>
    </row>
    <row r="23" spans="1:12" ht="12.75" customHeight="1" x14ac:dyDescent="0.2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7"/>
    </row>
    <row r="24" spans="1:12" ht="12.75" customHeight="1" x14ac:dyDescent="0.2">
      <c r="A24" s="87" t="s">
        <v>506</v>
      </c>
      <c r="B24" s="87"/>
      <c r="C24" s="87"/>
      <c r="D24" s="87"/>
      <c r="E24" s="87"/>
      <c r="F24" s="88" t="str">
        <f>IF(Source!DA12 &lt;&gt; "", Source!DA12, "")</f>
        <v/>
      </c>
      <c r="G24" s="88"/>
      <c r="H24" s="88"/>
      <c r="I24" s="88"/>
      <c r="J24" s="88"/>
      <c r="K24" s="88"/>
      <c r="L24" s="88"/>
    </row>
    <row r="25" spans="1:12" ht="12.75" customHeight="1" x14ac:dyDescent="0.2">
      <c r="A25" s="10"/>
      <c r="B25" s="10"/>
      <c r="C25" s="10"/>
      <c r="D25" s="10"/>
      <c r="E25" s="10"/>
      <c r="F25" s="20"/>
      <c r="G25" s="20"/>
      <c r="H25" s="20"/>
      <c r="I25" s="20"/>
      <c r="J25" s="20"/>
      <c r="K25" s="20"/>
      <c r="L25" s="20"/>
    </row>
    <row r="26" spans="1:12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5" customHeight="1" x14ac:dyDescent="0.2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1:12" ht="14.25" customHeight="1" x14ac:dyDescent="0.2">
      <c r="A28" s="91" t="s">
        <v>507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4.2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5" customHeight="1" x14ac:dyDescent="0.25">
      <c r="A30" s="95" t="s">
        <v>654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1:12" ht="14.25" customHeight="1" x14ac:dyDescent="0.2">
      <c r="A31" s="91" t="s">
        <v>508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4.25" customHeight="1" x14ac:dyDescent="0.2">
      <c r="A32" s="12"/>
      <c r="B32" s="12"/>
      <c r="C32" s="12"/>
      <c r="D32" s="12"/>
      <c r="E32" s="12"/>
      <c r="F32" s="14"/>
      <c r="G32" s="14"/>
      <c r="H32" s="14"/>
      <c r="I32" s="14"/>
      <c r="J32" s="14"/>
      <c r="K32" s="14"/>
      <c r="L32" s="14"/>
    </row>
    <row r="33" spans="1:12" ht="15.75" customHeight="1" x14ac:dyDescent="0.25">
      <c r="A33" s="96" t="s">
        <v>655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</row>
    <row r="34" spans="1:12" ht="1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1"/>
    </row>
    <row r="35" spans="1:12" ht="18" customHeight="1" x14ac:dyDescent="0.25">
      <c r="A35" s="97" t="s">
        <v>656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4.25" customHeight="1" x14ac:dyDescent="0.2">
      <c r="A36" s="91" t="s">
        <v>509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1:12" ht="14.2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4.2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2.75" customHeight="1" x14ac:dyDescent="0.2">
      <c r="A39" s="15" t="s">
        <v>510</v>
      </c>
      <c r="B39" s="15"/>
      <c r="C39" s="24" t="s">
        <v>540</v>
      </c>
      <c r="D39" s="15" t="s">
        <v>511</v>
      </c>
      <c r="E39" s="15"/>
      <c r="F39" s="15"/>
      <c r="G39" s="15"/>
      <c r="H39" s="15"/>
      <c r="I39" s="15"/>
      <c r="J39" s="15"/>
      <c r="K39" s="15"/>
      <c r="L39" s="15"/>
    </row>
    <row r="40" spans="1:12" ht="12.75" customHeight="1" x14ac:dyDescent="0.2">
      <c r="A40" s="15"/>
      <c r="B40" s="15"/>
      <c r="C40" s="2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2.75" customHeight="1" x14ac:dyDescent="0.2">
      <c r="A41" s="15" t="s">
        <v>512</v>
      </c>
      <c r="B41" s="15"/>
      <c r="C41" s="92"/>
      <c r="D41" s="92"/>
      <c r="E41" s="92"/>
      <c r="F41" s="92"/>
      <c r="G41" s="92"/>
      <c r="H41" s="92"/>
      <c r="I41" s="92"/>
      <c r="J41" s="92"/>
      <c r="K41" s="92"/>
      <c r="L41" s="92"/>
    </row>
    <row r="42" spans="1:12" ht="12.75" customHeight="1" x14ac:dyDescent="0.2">
      <c r="A42" s="26"/>
      <c r="B42" s="27"/>
      <c r="C42" s="91" t="s">
        <v>513</v>
      </c>
      <c r="D42" s="91"/>
      <c r="E42" s="91"/>
      <c r="F42" s="91"/>
      <c r="G42" s="91"/>
      <c r="H42" s="91"/>
      <c r="I42" s="91"/>
      <c r="J42" s="91"/>
      <c r="K42" s="91"/>
      <c r="L42" s="91"/>
    </row>
    <row r="43" spans="1:12" ht="14.2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4.25" customHeight="1" x14ac:dyDescent="0.2">
      <c r="A44" s="28" t="s">
        <v>541</v>
      </c>
      <c r="B44" s="12"/>
      <c r="C44" s="12"/>
      <c r="D44" s="29"/>
      <c r="E44" s="12"/>
      <c r="F44" s="12"/>
      <c r="G44" s="12"/>
      <c r="H44" s="12"/>
      <c r="I44" s="12"/>
      <c r="J44" s="12"/>
      <c r="K44" s="12"/>
      <c r="L44" s="12"/>
    </row>
    <row r="45" spans="1:12" ht="14.2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4.25" customHeight="1" x14ac:dyDescent="0.2">
      <c r="A46" s="28" t="s">
        <v>514</v>
      </c>
      <c r="B46" s="12"/>
      <c r="C46" s="93">
        <f>C49+C50+C51+C52</f>
        <v>528.41999999999996</v>
      </c>
      <c r="D46" s="94"/>
      <c r="E46" s="15" t="s">
        <v>515</v>
      </c>
      <c r="F46" s="10"/>
      <c r="G46" s="10"/>
      <c r="H46" s="10"/>
      <c r="I46" s="10"/>
      <c r="J46" s="10"/>
      <c r="K46" s="10"/>
      <c r="L46" s="12"/>
    </row>
    <row r="47" spans="1:12" ht="14.25" customHeight="1" x14ac:dyDescent="0.2">
      <c r="A47" s="28"/>
      <c r="B47" s="12"/>
      <c r="C47" s="67"/>
      <c r="D47" s="30"/>
      <c r="E47" s="15"/>
      <c r="F47" s="10"/>
      <c r="G47" s="15" t="s">
        <v>516</v>
      </c>
      <c r="H47" s="12"/>
      <c r="I47" s="15"/>
      <c r="J47" s="15"/>
      <c r="K47" s="69">
        <f>ROUND(SUM(AR60:AR188)/1000, 2)</f>
        <v>172.54</v>
      </c>
      <c r="L47" s="15" t="s">
        <v>515</v>
      </c>
    </row>
    <row r="48" spans="1:12" ht="14.25" customHeight="1" x14ac:dyDescent="0.2">
      <c r="A48" s="12"/>
      <c r="B48" s="31" t="s">
        <v>517</v>
      </c>
      <c r="C48" s="68"/>
      <c r="D48" s="12"/>
      <c r="E48" s="15"/>
      <c r="F48" s="10"/>
      <c r="G48" s="15" t="s">
        <v>518</v>
      </c>
      <c r="H48" s="12"/>
      <c r="I48" s="15"/>
      <c r="J48" s="15"/>
      <c r="K48" s="69">
        <f>ROUND(SUM(AT60:AT188)/1000, 2)</f>
        <v>-1.72</v>
      </c>
      <c r="L48" s="15" t="s">
        <v>515</v>
      </c>
    </row>
    <row r="49" spans="1:83" ht="14.25" customHeight="1" x14ac:dyDescent="0.2">
      <c r="A49" s="12"/>
      <c r="B49" s="28" t="s">
        <v>519</v>
      </c>
      <c r="C49" s="93">
        <f>ROUND((Source!F92)/1000, 2)</f>
        <v>528.41999999999996</v>
      </c>
      <c r="D49" s="94"/>
      <c r="E49" s="15" t="s">
        <v>515</v>
      </c>
      <c r="F49" s="10"/>
      <c r="G49" s="15" t="s">
        <v>520</v>
      </c>
      <c r="H49" s="12"/>
      <c r="I49" s="15"/>
      <c r="J49" s="30"/>
      <c r="K49" s="70">
        <f>Source!F97</f>
        <v>471.81148000000002</v>
      </c>
      <c r="L49" s="15" t="s">
        <v>337</v>
      </c>
    </row>
    <row r="50" spans="1:83" ht="14.25" customHeight="1" x14ac:dyDescent="0.2">
      <c r="A50" s="12"/>
      <c r="B50" s="28" t="s">
        <v>521</v>
      </c>
      <c r="C50" s="93">
        <f>ROUND((Source!F93)/1000, 2)</f>
        <v>0</v>
      </c>
      <c r="D50" s="94"/>
      <c r="E50" s="15" t="s">
        <v>515</v>
      </c>
      <c r="F50" s="10"/>
      <c r="G50" s="15" t="s">
        <v>522</v>
      </c>
      <c r="H50" s="12"/>
      <c r="I50" s="15"/>
      <c r="J50" s="32"/>
      <c r="K50" s="70">
        <f>Source!F98</f>
        <v>0</v>
      </c>
      <c r="L50" s="15" t="s">
        <v>337</v>
      </c>
    </row>
    <row r="51" spans="1:83" ht="14.25" customHeight="1" x14ac:dyDescent="0.2">
      <c r="A51" s="12"/>
      <c r="B51" s="28" t="s">
        <v>523</v>
      </c>
      <c r="C51" s="93">
        <f>ROUND((Source!F84)/1000, 2)</f>
        <v>0</v>
      </c>
      <c r="D51" s="94"/>
      <c r="E51" s="15" t="s">
        <v>515</v>
      </c>
      <c r="F51" s="10"/>
      <c r="G51" s="15"/>
      <c r="H51" s="15"/>
      <c r="I51" s="15"/>
      <c r="J51" s="15"/>
      <c r="K51" s="10"/>
      <c r="L51" s="15"/>
    </row>
    <row r="52" spans="1:83" ht="14.25" customHeight="1" x14ac:dyDescent="0.2">
      <c r="A52" s="12"/>
      <c r="B52" s="28" t="s">
        <v>524</v>
      </c>
      <c r="C52" s="93">
        <f>ROUND((Source!F94)/1000, 2)</f>
        <v>0</v>
      </c>
      <c r="D52" s="94"/>
      <c r="E52" s="15" t="s">
        <v>515</v>
      </c>
      <c r="F52" s="10"/>
      <c r="G52" s="15"/>
      <c r="H52" s="15"/>
      <c r="I52" s="15"/>
      <c r="J52" s="15"/>
      <c r="K52" s="10"/>
      <c r="L52" s="15"/>
    </row>
    <row r="53" spans="1:83" ht="14.2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83" ht="12.75" customHeight="1" x14ac:dyDescent="0.2">
      <c r="A54" s="110" t="s">
        <v>525</v>
      </c>
      <c r="B54" s="110" t="s">
        <v>526</v>
      </c>
      <c r="C54" s="110" t="s">
        <v>527</v>
      </c>
      <c r="D54" s="110" t="s">
        <v>528</v>
      </c>
      <c r="E54" s="98" t="s">
        <v>529</v>
      </c>
      <c r="F54" s="99"/>
      <c r="G54" s="100"/>
      <c r="H54" s="98" t="s">
        <v>530</v>
      </c>
      <c r="I54" s="99"/>
      <c r="J54" s="99"/>
      <c r="K54" s="99"/>
      <c r="L54" s="100"/>
    </row>
    <row r="55" spans="1:83" ht="12.75" customHeight="1" x14ac:dyDescent="0.2">
      <c r="A55" s="111"/>
      <c r="B55" s="111"/>
      <c r="C55" s="111"/>
      <c r="D55" s="111"/>
      <c r="E55" s="101"/>
      <c r="F55" s="102"/>
      <c r="G55" s="103"/>
      <c r="H55" s="101"/>
      <c r="I55" s="102"/>
      <c r="J55" s="102"/>
      <c r="K55" s="102"/>
      <c r="L55" s="103"/>
    </row>
    <row r="56" spans="1:83" ht="12.75" customHeight="1" x14ac:dyDescent="0.2">
      <c r="A56" s="111"/>
      <c r="B56" s="111"/>
      <c r="C56" s="111"/>
      <c r="D56" s="111"/>
      <c r="E56" s="101"/>
      <c r="F56" s="102"/>
      <c r="G56" s="103"/>
      <c r="H56" s="101"/>
      <c r="I56" s="102"/>
      <c r="J56" s="102"/>
      <c r="K56" s="102"/>
      <c r="L56" s="103"/>
    </row>
    <row r="57" spans="1:83" ht="12.75" customHeight="1" x14ac:dyDescent="0.2">
      <c r="A57" s="111"/>
      <c r="B57" s="111"/>
      <c r="C57" s="111"/>
      <c r="D57" s="111"/>
      <c r="E57" s="104"/>
      <c r="F57" s="105"/>
      <c r="G57" s="106"/>
      <c r="H57" s="104"/>
      <c r="I57" s="105"/>
      <c r="J57" s="105"/>
      <c r="K57" s="105"/>
      <c r="L57" s="106"/>
    </row>
    <row r="58" spans="1:83" ht="51" customHeight="1" x14ac:dyDescent="0.2">
      <c r="A58" s="112"/>
      <c r="B58" s="112"/>
      <c r="C58" s="112"/>
      <c r="D58" s="112"/>
      <c r="E58" s="34" t="s">
        <v>531</v>
      </c>
      <c r="F58" s="34" t="s">
        <v>532</v>
      </c>
      <c r="G58" s="35" t="s">
        <v>533</v>
      </c>
      <c r="H58" s="34" t="s">
        <v>534</v>
      </c>
      <c r="I58" s="34" t="s">
        <v>535</v>
      </c>
      <c r="J58" s="34" t="s">
        <v>536</v>
      </c>
      <c r="K58" s="34" t="s">
        <v>532</v>
      </c>
      <c r="L58" s="34" t="s">
        <v>537</v>
      </c>
    </row>
    <row r="59" spans="1:83" ht="14.25" customHeight="1" x14ac:dyDescent="0.2">
      <c r="A59" s="36">
        <v>1</v>
      </c>
      <c r="B59" s="36">
        <v>2</v>
      </c>
      <c r="C59" s="36">
        <v>3</v>
      </c>
      <c r="D59" s="36">
        <v>4</v>
      </c>
      <c r="E59" s="36">
        <v>5</v>
      </c>
      <c r="F59" s="36">
        <v>6</v>
      </c>
      <c r="G59" s="36">
        <v>7</v>
      </c>
      <c r="H59" s="36">
        <v>8</v>
      </c>
      <c r="I59" s="36">
        <v>9</v>
      </c>
      <c r="J59" s="36">
        <v>10</v>
      </c>
      <c r="K59" s="38">
        <v>11</v>
      </c>
      <c r="L59" s="38">
        <v>12</v>
      </c>
    </row>
    <row r="60" spans="1:83" ht="28.5" x14ac:dyDescent="0.2">
      <c r="A60" s="40" t="s">
        <v>15</v>
      </c>
      <c r="B60" s="42" t="s">
        <v>542</v>
      </c>
      <c r="C60" s="42" t="str">
        <f>Source!G24</f>
        <v>Устройство подпорных стенок монолитных железобетонных</v>
      </c>
      <c r="D60" s="43" t="str">
        <f>Source!H24</f>
        <v>м3</v>
      </c>
      <c r="E60" s="44">
        <f>Source!K24</f>
        <v>31.665199999999999</v>
      </c>
      <c r="F60" s="44"/>
      <c r="G60" s="44">
        <f>Source!I24</f>
        <v>31.665199999999999</v>
      </c>
      <c r="H60" s="46"/>
      <c r="I60" s="45"/>
      <c r="J60" s="46"/>
      <c r="K60" s="45"/>
      <c r="L60" s="46"/>
    </row>
    <row r="61" spans="1:83" ht="15" x14ac:dyDescent="0.2">
      <c r="A61" s="41"/>
      <c r="B61" s="44">
        <v>1</v>
      </c>
      <c r="C61" s="41" t="s">
        <v>543</v>
      </c>
      <c r="D61" s="43" t="s">
        <v>337</v>
      </c>
      <c r="E61" s="47"/>
      <c r="F61" s="44"/>
      <c r="G61" s="44">
        <f>Source!U24</f>
        <v>471.81148000000002</v>
      </c>
      <c r="H61" s="44"/>
      <c r="I61" s="44"/>
      <c r="J61" s="44"/>
      <c r="K61" s="44"/>
      <c r="L61" s="48">
        <f>SUM(L62:L62)-SUMIF(CE62:CE62, 1, L62:L62)</f>
        <v>172541.46</v>
      </c>
    </row>
    <row r="62" spans="1:83" ht="28.5" x14ac:dyDescent="0.2">
      <c r="A62" s="42"/>
      <c r="B62" s="42" t="s">
        <v>335</v>
      </c>
      <c r="C62" s="42" t="s">
        <v>336</v>
      </c>
      <c r="D62" s="43" t="s">
        <v>337</v>
      </c>
      <c r="E62" s="44">
        <v>14.9</v>
      </c>
      <c r="F62" s="44"/>
      <c r="G62" s="44">
        <f>SmtRes!CX1</f>
        <v>471.81148000000002</v>
      </c>
      <c r="H62" s="46"/>
      <c r="I62" s="45"/>
      <c r="J62" s="46">
        <f>SmtRes!CZ1</f>
        <v>365.7</v>
      </c>
      <c r="K62" s="45"/>
      <c r="L62" s="46">
        <f>SmtRes!DI1</f>
        <v>172541.46</v>
      </c>
    </row>
    <row r="63" spans="1:83" ht="15" x14ac:dyDescent="0.2">
      <c r="A63" s="41"/>
      <c r="B63" s="44">
        <v>2</v>
      </c>
      <c r="C63" s="41" t="s">
        <v>544</v>
      </c>
      <c r="D63" s="43"/>
      <c r="E63" s="47"/>
      <c r="F63" s="44"/>
      <c r="G63" s="44"/>
      <c r="H63" s="44"/>
      <c r="I63" s="44"/>
      <c r="J63" s="44"/>
      <c r="K63" s="44"/>
      <c r="L63" s="48">
        <f>SUM(L64:L66)-SUMIF(CE64:CE66, 1, L64:L66)</f>
        <v>390.79999999999995</v>
      </c>
    </row>
    <row r="64" spans="1:83" ht="15" hidden="1" x14ac:dyDescent="0.2">
      <c r="A64" s="41"/>
      <c r="B64" s="44"/>
      <c r="C64" s="41" t="s">
        <v>545</v>
      </c>
      <c r="D64" s="43" t="s">
        <v>337</v>
      </c>
      <c r="E64" s="47"/>
      <c r="F64" s="44"/>
      <c r="G64" s="44">
        <f>Source!V24</f>
        <v>0</v>
      </c>
      <c r="H64" s="44"/>
      <c r="I64" s="44"/>
      <c r="J64" s="44"/>
      <c r="K64" s="44"/>
      <c r="L64" s="48">
        <f>SUMIF(CE65:CE66, 1, L65:L66)</f>
        <v>0</v>
      </c>
      <c r="CE64">
        <v>1</v>
      </c>
    </row>
    <row r="65" spans="1:82" ht="14.25" x14ac:dyDescent="0.2">
      <c r="A65" s="42"/>
      <c r="B65" s="42" t="s">
        <v>340</v>
      </c>
      <c r="C65" s="42" t="s">
        <v>342</v>
      </c>
      <c r="D65" s="43" t="s">
        <v>40</v>
      </c>
      <c r="E65" s="44">
        <v>2.2400000000000002</v>
      </c>
      <c r="F65" s="44"/>
      <c r="G65" s="44">
        <f>SmtRes!CX5</f>
        <v>70.930047999999999</v>
      </c>
      <c r="H65" s="46">
        <f>SmtRes!CZ5</f>
        <v>1.9</v>
      </c>
      <c r="I65" s="45">
        <f>SmtRes!AJ5</f>
        <v>1.3</v>
      </c>
      <c r="J65" s="46">
        <f>ROUND(H65*I65, 2)</f>
        <v>2.4700000000000002</v>
      </c>
      <c r="K65" s="45"/>
      <c r="L65" s="46">
        <f>SmtRes!DG5</f>
        <v>175.2</v>
      </c>
    </row>
    <row r="66" spans="1:82" ht="28.5" x14ac:dyDescent="0.2">
      <c r="A66" s="42"/>
      <c r="B66" s="42" t="s">
        <v>343</v>
      </c>
      <c r="C66" s="42" t="s">
        <v>345</v>
      </c>
      <c r="D66" s="43" t="s">
        <v>40</v>
      </c>
      <c r="E66" s="44">
        <v>0.01</v>
      </c>
      <c r="F66" s="44"/>
      <c r="G66" s="44">
        <f>SmtRes!CX7</f>
        <v>0.31665199999999999</v>
      </c>
      <c r="H66" s="46"/>
      <c r="I66" s="45"/>
      <c r="J66" s="46">
        <f>SmtRes!CZ7</f>
        <v>680.88</v>
      </c>
      <c r="K66" s="45"/>
      <c r="L66" s="46">
        <f>SmtRes!DG7</f>
        <v>215.6</v>
      </c>
    </row>
    <row r="67" spans="1:82" ht="15" x14ac:dyDescent="0.2">
      <c r="A67" s="41"/>
      <c r="B67" s="44">
        <v>4</v>
      </c>
      <c r="C67" s="41" t="s">
        <v>546</v>
      </c>
      <c r="D67" s="43"/>
      <c r="E67" s="47"/>
      <c r="F67" s="44"/>
      <c r="G67" s="44"/>
      <c r="H67" s="44"/>
      <c r="I67" s="44"/>
      <c r="J67" s="44"/>
      <c r="K67" s="44"/>
      <c r="L67" s="48">
        <f>SUM(L68:L71)-SUMIF(CE68:CE71, 1, L68:L71)</f>
        <v>7064.55</v>
      </c>
    </row>
    <row r="68" spans="1:82" ht="14.25" x14ac:dyDescent="0.2">
      <c r="A68" s="42"/>
      <c r="B68" s="42" t="s">
        <v>346</v>
      </c>
      <c r="C68" s="42" t="s">
        <v>348</v>
      </c>
      <c r="D68" s="43" t="s">
        <v>28</v>
      </c>
      <c r="E68" s="44">
        <v>2.2000000000000001E-3</v>
      </c>
      <c r="F68" s="44"/>
      <c r="G68" s="44">
        <f>SmtRes!CX9</f>
        <v>6.96634E-2</v>
      </c>
      <c r="H68" s="46">
        <f>SmtRes!CZ9</f>
        <v>11978</v>
      </c>
      <c r="I68" s="45">
        <f>SmtRes!AI9</f>
        <v>1.2</v>
      </c>
      <c r="J68" s="46">
        <f>ROUND(H68*I68, 2)</f>
        <v>14373.6</v>
      </c>
      <c r="K68" s="45"/>
      <c r="L68" s="46">
        <f>SmtRes!DF9</f>
        <v>1001.31</v>
      </c>
    </row>
    <row r="69" spans="1:82" ht="42.75" x14ac:dyDescent="0.2">
      <c r="A69" s="42"/>
      <c r="B69" s="42" t="s">
        <v>349</v>
      </c>
      <c r="C69" s="42" t="s">
        <v>351</v>
      </c>
      <c r="D69" s="43" t="s">
        <v>18</v>
      </c>
      <c r="E69" s="44">
        <v>0.09</v>
      </c>
      <c r="F69" s="44"/>
      <c r="G69" s="44">
        <f>SmtRes!CX13</f>
        <v>2.8498679999999998</v>
      </c>
      <c r="H69" s="46">
        <f>SmtRes!CZ13</f>
        <v>558.33000000000004</v>
      </c>
      <c r="I69" s="45">
        <f>SmtRes!AI13</f>
        <v>1.07</v>
      </c>
      <c r="J69" s="46">
        <f>ROUND(H69*I69, 2)</f>
        <v>597.41</v>
      </c>
      <c r="K69" s="45"/>
      <c r="L69" s="46">
        <f>SmtRes!DF13</f>
        <v>1702.54</v>
      </c>
    </row>
    <row r="70" spans="1:82" ht="42.75" x14ac:dyDescent="0.2">
      <c r="A70" s="42"/>
      <c r="B70" s="42" t="s">
        <v>352</v>
      </c>
      <c r="C70" s="42" t="s">
        <v>354</v>
      </c>
      <c r="D70" s="43" t="s">
        <v>18</v>
      </c>
      <c r="E70" s="44">
        <v>0.11</v>
      </c>
      <c r="F70" s="44"/>
      <c r="G70" s="44">
        <f>SmtRes!CX14</f>
        <v>3.4831720000000002</v>
      </c>
      <c r="H70" s="46">
        <f>SmtRes!CZ14</f>
        <v>1155</v>
      </c>
      <c r="I70" s="45"/>
      <c r="J70" s="46"/>
      <c r="K70" s="45"/>
      <c r="L70" s="46">
        <f>SmtRes!DF14</f>
        <v>4023.06</v>
      </c>
    </row>
    <row r="71" spans="1:82" ht="42.75" x14ac:dyDescent="0.2">
      <c r="A71" s="42"/>
      <c r="B71" s="42" t="s">
        <v>355</v>
      </c>
      <c r="C71" s="49" t="s">
        <v>357</v>
      </c>
      <c r="D71" s="50" t="s">
        <v>358</v>
      </c>
      <c r="E71" s="51">
        <v>0.187</v>
      </c>
      <c r="F71" s="51"/>
      <c r="G71" s="51">
        <f>SmtRes!CX15</f>
        <v>5.9213924000000002</v>
      </c>
      <c r="H71" s="52">
        <f>SmtRes!CZ15</f>
        <v>44.9</v>
      </c>
      <c r="I71" s="53">
        <f>SmtRes!AI15</f>
        <v>1.27</v>
      </c>
      <c r="J71" s="52">
        <f>ROUND(H71*I71, 2)</f>
        <v>57.02</v>
      </c>
      <c r="K71" s="53"/>
      <c r="L71" s="52">
        <f>SmtRes!DF15</f>
        <v>337.64</v>
      </c>
    </row>
    <row r="72" spans="1:82" ht="15" x14ac:dyDescent="0.2">
      <c r="A72" s="42"/>
      <c r="B72" s="42"/>
      <c r="C72" s="55" t="s">
        <v>547</v>
      </c>
      <c r="D72" s="43"/>
      <c r="E72" s="44"/>
      <c r="F72" s="44"/>
      <c r="G72" s="44"/>
      <c r="H72" s="46"/>
      <c r="I72" s="45"/>
      <c r="J72" s="46"/>
      <c r="K72" s="45"/>
      <c r="L72" s="46">
        <f>L61+L63+L64+L67</f>
        <v>179996.80999999997</v>
      </c>
    </row>
    <row r="73" spans="1:82" ht="28.5" x14ac:dyDescent="0.2">
      <c r="A73" s="42"/>
      <c r="B73" s="42" t="str">
        <f>Source!F26</f>
        <v>02.2.05.04-1777</v>
      </c>
      <c r="C73" s="42" t="str">
        <f>Source!G26</f>
        <v>Щебень М 800, фракция 20-40 мм, группа 2</v>
      </c>
      <c r="D73" s="43" t="str">
        <f>Source!H26</f>
        <v>м3</v>
      </c>
      <c r="E73" s="44">
        <f>SmtRes!AT10</f>
        <v>-0.22</v>
      </c>
      <c r="F73" s="44"/>
      <c r="G73" s="44">
        <f>Source!I26</f>
        <v>-6.9663440000000003</v>
      </c>
      <c r="H73" s="46">
        <f>Source!AL26+Source!AO26+Source!AM26+Source!AN26</f>
        <v>108.4</v>
      </c>
      <c r="I73" s="45"/>
      <c r="J73" s="46"/>
      <c r="K73" s="45"/>
      <c r="L73" s="46">
        <f>Source!P26</f>
        <v>-755.15</v>
      </c>
      <c r="AD73">
        <f>ROUND((Source!AT26/100)*((ROUND(ROUND(Source!AO26,2)*Source!I26, 2)+ROUND(ROUND(Source!AN26,2)*Source!I26, 2))), 2)</f>
        <v>0</v>
      </c>
      <c r="AE73">
        <f>ROUND((Source!AU26/100)*((ROUND(ROUND(Source!AO26,2)*Source!I26, 2)+ROUND(ROUND(Source!AN26,2)*Source!I26, 2))), 2)</f>
        <v>0</v>
      </c>
      <c r="AN73">
        <f t="shared" ref="AN73:AN78" si="0">L73</f>
        <v>-755.15</v>
      </c>
      <c r="AW73">
        <f>L73</f>
        <v>-755.15</v>
      </c>
      <c r="AZ73">
        <f>Source!X26</f>
        <v>0</v>
      </c>
      <c r="BA73">
        <f>Source!Y26</f>
        <v>0</v>
      </c>
      <c r="CD73">
        <v>1</v>
      </c>
    </row>
    <row r="74" spans="1:82" ht="42.75" x14ac:dyDescent="0.2">
      <c r="A74" s="42"/>
      <c r="B74" s="42" t="str">
        <f>Source!F27</f>
        <v>04.1.02.02-0028</v>
      </c>
      <c r="C74" s="42" t="str">
        <f>Source!G27</f>
        <v>Смеси бетонные тяжелого бетона (БСТ) для гидротехнических сооружений, класс В22,5 (М300)</v>
      </c>
      <c r="D74" s="43" t="str">
        <f>Source!H27</f>
        <v>м3</v>
      </c>
      <c r="E74" s="44">
        <f>SmtRes!AT11</f>
        <v>-1.04</v>
      </c>
      <c r="F74" s="44"/>
      <c r="G74" s="44">
        <f>Source!I27</f>
        <v>-32.931807999999997</v>
      </c>
      <c r="H74" s="46">
        <f>Source!AL27+Source!AO27+Source!AM27+Source!AN27</f>
        <v>754.86</v>
      </c>
      <c r="I74" s="45"/>
      <c r="J74" s="46"/>
      <c r="K74" s="45"/>
      <c r="L74" s="46">
        <f>Source!P27</f>
        <v>-24858.9</v>
      </c>
      <c r="AD74">
        <f>ROUND((Source!AT27/100)*((ROUND(ROUND(Source!AO27,2)*Source!I27, 2)+ROUND(ROUND(Source!AN27,2)*Source!I27, 2))), 2)</f>
        <v>0</v>
      </c>
      <c r="AE74">
        <f>ROUND((Source!AU27/100)*((ROUND(ROUND(Source!AO27,2)*Source!I27, 2)+ROUND(ROUND(Source!AN27,2)*Source!I27, 2))), 2)</f>
        <v>0</v>
      </c>
      <c r="AN74">
        <f t="shared" si="0"/>
        <v>-24858.9</v>
      </c>
      <c r="AW74">
        <f>L74</f>
        <v>-24858.9</v>
      </c>
      <c r="AZ74">
        <f>Source!X27</f>
        <v>0</v>
      </c>
      <c r="BA74">
        <f>Source!Y27</f>
        <v>0</v>
      </c>
      <c r="CD74">
        <v>1</v>
      </c>
    </row>
    <row r="75" spans="1:82" ht="28.5" x14ac:dyDescent="0.2">
      <c r="A75" s="42"/>
      <c r="B75" s="42" t="str">
        <f>Source!F28</f>
        <v>91.05.06-007</v>
      </c>
      <c r="C75" s="42" t="str">
        <f>Source!G28</f>
        <v>Краны на гусеничном ходу, грузоподъемность 25 т</v>
      </c>
      <c r="D75" s="43" t="str">
        <f>Source!H28</f>
        <v>маш.-ч.</v>
      </c>
      <c r="E75" s="44">
        <f>SmtRes!AT3</f>
        <v>-3.35</v>
      </c>
      <c r="F75" s="44"/>
      <c r="G75" s="44">
        <f>Source!I28</f>
        <v>-106.07841999999999</v>
      </c>
      <c r="H75" s="46">
        <f>Source!AL28+Source!AO28+Source!AM28+Source!AN28</f>
        <v>133.54000000000002</v>
      </c>
      <c r="I75" s="45">
        <f>IF(Source!BB28&lt;&gt; 0, Source!BB28, 1)</f>
        <v>1.47</v>
      </c>
      <c r="J75" s="46">
        <f>ROUND(H75*I75, 2)</f>
        <v>196.3</v>
      </c>
      <c r="K75" s="45"/>
      <c r="L75" s="46">
        <f>Source!Q28</f>
        <v>-18718.599999999999</v>
      </c>
      <c r="AD75">
        <f>ROUND((Source!AT28/100)*((ROUND(ROUND(Source!AO28,2)*Source!I28, 2)+ROUND(ROUND(Source!AN28,2)*Source!I28, 2))), 2)</f>
        <v>-2004.88</v>
      </c>
      <c r="AE75">
        <f>ROUND((Source!AU28/100)*((ROUND(ROUND(Source!AO28,2)*Source!I28, 2)+ROUND(ROUND(Source!AN28,2)*Source!I28, 2))), 2)</f>
        <v>-1331.82</v>
      </c>
      <c r="AN75">
        <f t="shared" si="0"/>
        <v>-18718.599999999999</v>
      </c>
      <c r="AO75">
        <f>L75</f>
        <v>-18718.599999999999</v>
      </c>
      <c r="AT75">
        <f>Source!R28</f>
        <v>-1432.06</v>
      </c>
      <c r="AZ75">
        <f>Source!X28</f>
        <v>-2004.88</v>
      </c>
      <c r="BA75">
        <f>Source!Y28</f>
        <v>-1331.82</v>
      </c>
      <c r="CD75">
        <v>1</v>
      </c>
    </row>
    <row r="76" spans="1:82" ht="28.5" x14ac:dyDescent="0.2">
      <c r="A76" s="42"/>
      <c r="B76" s="42" t="str">
        <f>Source!F29</f>
        <v>01.2.03.03-0107</v>
      </c>
      <c r="C76" s="42" t="str">
        <f>Source!G29</f>
        <v>Мастика битумно-масляная морозостойкая горячего применения</v>
      </c>
      <c r="D76" s="43" t="str">
        <f>Source!H29</f>
        <v>т</v>
      </c>
      <c r="E76" s="44">
        <f>SmtRes!AT8</f>
        <v>-1.7000000000000001E-2</v>
      </c>
      <c r="F76" s="44"/>
      <c r="G76" s="44">
        <f>Source!I29</f>
        <v>-0.53830840000000002</v>
      </c>
      <c r="H76" s="46">
        <f>Source!AL29+Source!AO29+Source!AM29+Source!AN29</f>
        <v>3960</v>
      </c>
      <c r="I76" s="45">
        <f>IF(Source!BC29&lt;&gt; 0, Source!BC29, 1)</f>
        <v>1.23</v>
      </c>
      <c r="J76" s="46">
        <f>ROUND(H76*I76, 2)</f>
        <v>4870.8</v>
      </c>
      <c r="K76" s="45"/>
      <c r="L76" s="46">
        <f>Source!P29</f>
        <v>-2621.99</v>
      </c>
      <c r="AD76">
        <f>ROUND((Source!AT29/100)*((ROUND(ROUND(Source!AO29,2)*Source!I29, 2)+ROUND(ROUND(Source!AN29,2)*Source!I29, 2))), 2)</f>
        <v>0</v>
      </c>
      <c r="AE76">
        <f>ROUND((Source!AU29/100)*((ROUND(ROUND(Source!AO29,2)*Source!I29, 2)+ROUND(ROUND(Source!AN29,2)*Source!I29, 2))), 2)</f>
        <v>0</v>
      </c>
      <c r="AN76">
        <f t="shared" si="0"/>
        <v>-2621.99</v>
      </c>
      <c r="AW76">
        <f>L76</f>
        <v>-2621.99</v>
      </c>
      <c r="AZ76">
        <f>Source!X29</f>
        <v>0</v>
      </c>
      <c r="BA76">
        <f>Source!Y29</f>
        <v>0</v>
      </c>
      <c r="CD76">
        <v>1</v>
      </c>
    </row>
    <row r="77" spans="1:82" ht="14.25" x14ac:dyDescent="0.2">
      <c r="A77" s="42"/>
      <c r="B77" s="42" t="str">
        <f>Source!F30</f>
        <v>91.08.04-021</v>
      </c>
      <c r="C77" s="42" t="str">
        <f>Source!G30</f>
        <v>Котлы битумные передвижные 400 л</v>
      </c>
      <c r="D77" s="43" t="str">
        <f>Source!H30</f>
        <v>маш.-ч.</v>
      </c>
      <c r="E77" s="44">
        <f>SmtRes!AT6</f>
        <v>-0.17</v>
      </c>
      <c r="F77" s="44"/>
      <c r="G77" s="44">
        <f>Source!I30</f>
        <v>-5.3830840000000002</v>
      </c>
      <c r="H77" s="46">
        <f>Source!AL30+Source!AO30+Source!AM30+Source!AN30</f>
        <v>30</v>
      </c>
      <c r="I77" s="45">
        <f>IF(Source!BB30&lt;&gt; 0, Source!BB30, 1)</f>
        <v>1.61</v>
      </c>
      <c r="J77" s="46">
        <f>ROUND(H77*I77, 2)</f>
        <v>48.3</v>
      </c>
      <c r="K77" s="45"/>
      <c r="L77" s="46">
        <f>Source!Q30</f>
        <v>-260</v>
      </c>
      <c r="AD77">
        <f>ROUND((Source!AT30/100)*((ROUND(ROUND(Source!AO30,2)*Source!I30, 2)+ROUND(ROUND(Source!AN30,2)*Source!I30, 2))), 2)</f>
        <v>0</v>
      </c>
      <c r="AE77">
        <f>ROUND((Source!AU30/100)*((ROUND(ROUND(Source!AO30,2)*Source!I30, 2)+ROUND(ROUND(Source!AN30,2)*Source!I30, 2))), 2)</f>
        <v>0</v>
      </c>
      <c r="AN77">
        <f t="shared" si="0"/>
        <v>-260</v>
      </c>
      <c r="AO77">
        <f>L77</f>
        <v>-260</v>
      </c>
      <c r="AT77">
        <f>Source!R30</f>
        <v>0</v>
      </c>
      <c r="AZ77">
        <f>Source!X30</f>
        <v>0</v>
      </c>
      <c r="BA77">
        <f>Source!Y30</f>
        <v>0</v>
      </c>
      <c r="CD77">
        <v>1</v>
      </c>
    </row>
    <row r="78" spans="1:82" ht="14.25" x14ac:dyDescent="0.2">
      <c r="A78" s="42"/>
      <c r="B78" s="42" t="str">
        <f>Source!F31</f>
        <v>91.06.05-011</v>
      </c>
      <c r="C78" s="42" t="str">
        <f>Source!G31</f>
        <v>Погрузчики, грузоподъемность 5 т</v>
      </c>
      <c r="D78" s="43" t="str">
        <f>Source!H31</f>
        <v>маш.-ч.</v>
      </c>
      <c r="E78" s="44">
        <f>SmtRes!AT4</f>
        <v>-0.02</v>
      </c>
      <c r="F78" s="44"/>
      <c r="G78" s="44">
        <f>Source!I31</f>
        <v>-0.63330399999999998</v>
      </c>
      <c r="H78" s="46"/>
      <c r="I78" s="45"/>
      <c r="J78" s="46">
        <f>Source!AK31</f>
        <v>1690.48</v>
      </c>
      <c r="K78" s="45"/>
      <c r="L78" s="46">
        <f>Source!Q31</f>
        <v>-1070.5899999999999</v>
      </c>
      <c r="AD78">
        <f>ROUND((Source!AT31/100)*((ROUND(ROUND(Source!AO31,2)*Source!I31, 2)+ROUND(ROUND(Source!AN31,2)*Source!I31, 2))), 2)</f>
        <v>-404.31</v>
      </c>
      <c r="AE78">
        <f>ROUND((Source!AU31/100)*((ROUND(ROUND(Source!AO31,2)*Source!I31, 2)+ROUND(ROUND(Source!AN31,2)*Source!I31, 2))), 2)</f>
        <v>-268.57</v>
      </c>
      <c r="AN78">
        <f t="shared" si="0"/>
        <v>-1070.5899999999999</v>
      </c>
      <c r="AO78">
        <f>L78</f>
        <v>-1070.5899999999999</v>
      </c>
      <c r="AT78">
        <f>Source!R31</f>
        <v>-288.79000000000002</v>
      </c>
      <c r="AZ78">
        <f>Source!X31</f>
        <v>-404.31</v>
      </c>
      <c r="BA78">
        <f>Source!Y31</f>
        <v>-268.57</v>
      </c>
      <c r="CD78">
        <v>1</v>
      </c>
    </row>
    <row r="79" spans="1:82" ht="14.25" x14ac:dyDescent="0.2">
      <c r="A79" s="42"/>
      <c r="B79" s="42"/>
      <c r="C79" s="42" t="s">
        <v>548</v>
      </c>
      <c r="D79" s="43"/>
      <c r="E79" s="44"/>
      <c r="F79" s="44"/>
      <c r="G79" s="44"/>
      <c r="H79" s="46"/>
      <c r="I79" s="45"/>
      <c r="J79" s="46"/>
      <c r="K79" s="45"/>
      <c r="L79" s="46">
        <f>SUM(AR60:AR82)+SUM(AS60:AS82)+SUM(AT60:AT82)+SUM(AU60:AU82)+SUM(AV60:AV82)</f>
        <v>170820.61</v>
      </c>
    </row>
    <row r="80" spans="1:82" ht="14.25" x14ac:dyDescent="0.2">
      <c r="A80" s="42"/>
      <c r="B80" s="42" t="s">
        <v>23</v>
      </c>
      <c r="C80" s="42" t="s">
        <v>549</v>
      </c>
      <c r="D80" s="43" t="s">
        <v>550</v>
      </c>
      <c r="E80" s="44">
        <f>Source!BZ24</f>
        <v>140</v>
      </c>
      <c r="F80" s="44"/>
      <c r="G80" s="44">
        <f>Source!AT24</f>
        <v>140</v>
      </c>
      <c r="H80" s="46"/>
      <c r="I80" s="45"/>
      <c r="J80" s="46"/>
      <c r="K80" s="45"/>
      <c r="L80" s="46">
        <f>SUM(AZ60:AZ82)</f>
        <v>239324.75</v>
      </c>
    </row>
    <row r="81" spans="1:82" ht="14.25" x14ac:dyDescent="0.2">
      <c r="A81" s="49"/>
      <c r="B81" s="49" t="s">
        <v>24</v>
      </c>
      <c r="C81" s="49" t="s">
        <v>551</v>
      </c>
      <c r="D81" s="50" t="s">
        <v>550</v>
      </c>
      <c r="E81" s="51">
        <f>Source!CA24</f>
        <v>93</v>
      </c>
      <c r="F81" s="51"/>
      <c r="G81" s="51">
        <f>Source!AU24</f>
        <v>93</v>
      </c>
      <c r="H81" s="52"/>
      <c r="I81" s="53"/>
      <c r="J81" s="52"/>
      <c r="K81" s="53"/>
      <c r="L81" s="52">
        <f>SUM(BA60:BA82)</f>
        <v>158980.00999999998</v>
      </c>
    </row>
    <row r="82" spans="1:82" ht="15" x14ac:dyDescent="0.2">
      <c r="C82" s="107" t="s">
        <v>552</v>
      </c>
      <c r="D82" s="107"/>
      <c r="E82" s="107"/>
      <c r="F82" s="107"/>
      <c r="G82" s="107"/>
      <c r="H82" s="107"/>
      <c r="I82" s="108">
        <f>IF(E60&lt;&gt;0,K82/E60, 0)</f>
        <v>16738.133345123351</v>
      </c>
      <c r="J82" s="108"/>
      <c r="K82" s="108">
        <f>L61+L63+L67+L80+L81+L64+SUM(L73:L78)</f>
        <v>530016.34</v>
      </c>
      <c r="L82" s="108"/>
      <c r="AD82">
        <f>ROUND((Source!AT24/100)*((ROUND(SUMIF(SmtRes!AQ1:'SmtRes'!AQ15,"=1",SmtRes!AD1:'SmtRes'!AD15)*Source!I24, 2)+ROUND(SUMIF(SmtRes!AQ1:'SmtRes'!AQ15,"=1",SmtRes!AC1:'SmtRes'!AC15)*Source!I24, 2))), 2)</f>
        <v>33802.15</v>
      </c>
      <c r="AE82">
        <f>ROUND((Source!AU24/100)*((ROUND(SUMIF(SmtRes!AQ1:'SmtRes'!AQ15,"=1",SmtRes!AD1:'SmtRes'!AD15)*Source!I24, 2)+ROUND(SUMIF(SmtRes!AQ1:'SmtRes'!AQ15,"=1",SmtRes!AC1:'SmtRes'!AC15)*Source!I24, 2))), 2)</f>
        <v>22454.28</v>
      </c>
      <c r="AN82" s="54">
        <f>L61+L63+L67+L80+L81+L64</f>
        <v>578301.56999999995</v>
      </c>
      <c r="AO82" s="54">
        <f>L63</f>
        <v>390.79999999999995</v>
      </c>
      <c r="AQ82" t="s">
        <v>553</v>
      </c>
      <c r="AR82" s="54">
        <f>L61</f>
        <v>172541.46</v>
      </c>
      <c r="AT82" s="54">
        <f>L64</f>
        <v>0</v>
      </c>
      <c r="AV82" t="s">
        <v>553</v>
      </c>
      <c r="AW82" s="54">
        <f>L67</f>
        <v>7064.55</v>
      </c>
      <c r="AZ82">
        <f>Source!X24</f>
        <v>241733.94</v>
      </c>
      <c r="BA82">
        <f>Source!Y24</f>
        <v>160580.4</v>
      </c>
      <c r="CD82">
        <v>1</v>
      </c>
    </row>
    <row r="84" spans="1:82" ht="15" x14ac:dyDescent="0.2">
      <c r="A84" s="62"/>
      <c r="B84" s="63"/>
      <c r="C84" s="109" t="s">
        <v>554</v>
      </c>
      <c r="D84" s="109"/>
      <c r="E84" s="109"/>
      <c r="F84" s="109"/>
      <c r="G84" s="109"/>
      <c r="H84" s="109"/>
      <c r="I84" s="64"/>
      <c r="J84" s="62"/>
      <c r="K84" s="65"/>
      <c r="L84" s="64"/>
    </row>
    <row r="86" spans="1:82" ht="15" x14ac:dyDescent="0.2">
      <c r="A86" s="59"/>
      <c r="B86" s="60"/>
      <c r="C86" s="115" t="s">
        <v>555</v>
      </c>
      <c r="D86" s="115"/>
      <c r="E86" s="115"/>
      <c r="F86" s="115"/>
      <c r="G86" s="115"/>
      <c r="H86" s="115"/>
      <c r="I86" s="48"/>
      <c r="J86" s="59"/>
      <c r="K86" s="61"/>
      <c r="L86" s="48">
        <f>L88+L103+L104</f>
        <v>528295.49</v>
      </c>
    </row>
    <row r="87" spans="1:82" ht="14.25" x14ac:dyDescent="0.2">
      <c r="A87" s="56"/>
      <c r="B87" s="57"/>
      <c r="C87" s="113" t="s">
        <v>556</v>
      </c>
      <c r="D87" s="114"/>
      <c r="E87" s="114"/>
      <c r="F87" s="114"/>
      <c r="G87" s="114"/>
      <c r="H87" s="114"/>
      <c r="I87" s="46"/>
      <c r="J87" s="56"/>
      <c r="K87" s="44"/>
      <c r="L87" s="46"/>
    </row>
    <row r="88" spans="1:82" ht="14.25" x14ac:dyDescent="0.2">
      <c r="A88" s="56"/>
      <c r="B88" s="57"/>
      <c r="C88" s="114" t="s">
        <v>557</v>
      </c>
      <c r="D88" s="114"/>
      <c r="E88" s="114"/>
      <c r="F88" s="114"/>
      <c r="G88" s="114"/>
      <c r="H88" s="114"/>
      <c r="I88" s="46"/>
      <c r="J88" s="56"/>
      <c r="K88" s="44"/>
      <c r="L88" s="46">
        <f>L90+L91+L97+L101</f>
        <v>129990.73</v>
      </c>
    </row>
    <row r="89" spans="1:82" ht="14.25" x14ac:dyDescent="0.2">
      <c r="A89" s="56"/>
      <c r="B89" s="57"/>
      <c r="C89" s="113" t="s">
        <v>556</v>
      </c>
      <c r="D89" s="114"/>
      <c r="E89" s="114"/>
      <c r="F89" s="114"/>
      <c r="G89" s="114"/>
      <c r="H89" s="114"/>
      <c r="I89" s="46"/>
      <c r="J89" s="56"/>
      <c r="K89" s="44"/>
      <c r="L89" s="46"/>
    </row>
    <row r="90" spans="1:82" ht="14.25" x14ac:dyDescent="0.2">
      <c r="A90" s="56"/>
      <c r="B90" s="57"/>
      <c r="C90" s="114" t="s">
        <v>558</v>
      </c>
      <c r="D90" s="114"/>
      <c r="E90" s="114"/>
      <c r="F90" s="114"/>
      <c r="G90" s="114"/>
      <c r="H90" s="114"/>
      <c r="I90" s="46"/>
      <c r="J90" s="56"/>
      <c r="K90" s="44"/>
      <c r="L90" s="46">
        <f>SUMIF(CD60:CD82, 1, AR60:AR82)</f>
        <v>172541.46</v>
      </c>
    </row>
    <row r="91" spans="1:82" ht="14.25" hidden="1" x14ac:dyDescent="0.2">
      <c r="A91" s="56"/>
      <c r="B91" s="57"/>
      <c r="C91" s="114" t="s">
        <v>559</v>
      </c>
      <c r="D91" s="114"/>
      <c r="E91" s="114"/>
      <c r="F91" s="114"/>
      <c r="G91" s="114"/>
      <c r="H91" s="114"/>
      <c r="I91" s="46"/>
      <c r="J91" s="56"/>
      <c r="K91" s="44"/>
      <c r="L91" s="46">
        <f>L93+L96+L95</f>
        <v>-21379.239999999998</v>
      </c>
    </row>
    <row r="92" spans="1:82" ht="14.25" hidden="1" x14ac:dyDescent="0.2">
      <c r="A92" s="56"/>
      <c r="B92" s="57"/>
      <c r="C92" s="113" t="s">
        <v>560</v>
      </c>
      <c r="D92" s="114"/>
      <c r="E92" s="114"/>
      <c r="F92" s="114"/>
      <c r="G92" s="114"/>
      <c r="H92" s="114"/>
      <c r="I92" s="46"/>
      <c r="J92" s="56"/>
      <c r="K92" s="44"/>
      <c r="L92" s="46"/>
    </row>
    <row r="93" spans="1:82" ht="14.25" x14ac:dyDescent="0.2">
      <c r="A93" s="56"/>
      <c r="B93" s="57"/>
      <c r="C93" s="114" t="s">
        <v>559</v>
      </c>
      <c r="D93" s="114"/>
      <c r="E93" s="114"/>
      <c r="F93" s="114"/>
      <c r="G93" s="114"/>
      <c r="H93" s="114"/>
      <c r="I93" s="46"/>
      <c r="J93" s="56"/>
      <c r="K93" s="44"/>
      <c r="L93" s="46">
        <f>SUMIF(CD60:CD82, 1, AO60:AO82)</f>
        <v>-19658.39</v>
      </c>
    </row>
    <row r="94" spans="1:82" ht="14.25" hidden="1" x14ac:dyDescent="0.2">
      <c r="A94" s="56"/>
      <c r="B94" s="57"/>
      <c r="C94" s="113" t="s">
        <v>561</v>
      </c>
      <c r="D94" s="114"/>
      <c r="E94" s="114"/>
      <c r="F94" s="114"/>
      <c r="G94" s="114"/>
      <c r="H94" s="114"/>
      <c r="I94" s="46"/>
      <c r="J94" s="56"/>
      <c r="K94" s="44"/>
      <c r="L94" s="46"/>
    </row>
    <row r="95" spans="1:82" ht="14.25" x14ac:dyDescent="0.2">
      <c r="A95" s="56"/>
      <c r="B95" s="57"/>
      <c r="C95" s="114" t="s">
        <v>570</v>
      </c>
      <c r="D95" s="114"/>
      <c r="E95" s="114"/>
      <c r="F95" s="114"/>
      <c r="G95" s="114"/>
      <c r="H95" s="114"/>
      <c r="I95" s="46"/>
      <c r="J95" s="56"/>
      <c r="K95" s="44"/>
      <c r="L95" s="46">
        <f>SUMIF(CD60:CD82, 1, AT60:AT82)</f>
        <v>-1720.85</v>
      </c>
    </row>
    <row r="96" spans="1:82" ht="14.25" hidden="1" x14ac:dyDescent="0.2">
      <c r="A96" s="56"/>
      <c r="B96" s="57"/>
      <c r="C96" s="114" t="s">
        <v>562</v>
      </c>
      <c r="D96" s="114"/>
      <c r="E96" s="114"/>
      <c r="F96" s="114"/>
      <c r="G96" s="114"/>
      <c r="H96" s="114"/>
      <c r="I96" s="46"/>
      <c r="J96" s="56"/>
      <c r="K96" s="44"/>
      <c r="L96" s="46">
        <f>SUMIF(CD60:CD82, 1, AV60:AV82)</f>
        <v>0</v>
      </c>
    </row>
    <row r="97" spans="1:12" ht="14.25" x14ac:dyDescent="0.2">
      <c r="A97" s="56"/>
      <c r="B97" s="57"/>
      <c r="C97" s="114" t="s">
        <v>563</v>
      </c>
      <c r="D97" s="114"/>
      <c r="E97" s="114"/>
      <c r="F97" s="114"/>
      <c r="G97" s="114"/>
      <c r="H97" s="114"/>
      <c r="I97" s="46"/>
      <c r="J97" s="56"/>
      <c r="K97" s="44"/>
      <c r="L97" s="46">
        <f>L99+L100</f>
        <v>-21171.49</v>
      </c>
    </row>
    <row r="98" spans="1:12" ht="14.25" x14ac:dyDescent="0.2">
      <c r="A98" s="56"/>
      <c r="B98" s="57"/>
      <c r="C98" s="113" t="s">
        <v>560</v>
      </c>
      <c r="D98" s="114"/>
      <c r="E98" s="114"/>
      <c r="F98" s="114"/>
      <c r="G98" s="114"/>
      <c r="H98" s="114"/>
      <c r="I98" s="46"/>
      <c r="J98" s="56"/>
      <c r="K98" s="44"/>
      <c r="L98" s="46"/>
    </row>
    <row r="99" spans="1:12" ht="14.25" x14ac:dyDescent="0.2">
      <c r="A99" s="56"/>
      <c r="B99" s="57"/>
      <c r="C99" s="114" t="s">
        <v>564</v>
      </c>
      <c r="D99" s="114"/>
      <c r="E99" s="114"/>
      <c r="F99" s="114"/>
      <c r="G99" s="114"/>
      <c r="H99" s="114"/>
      <c r="I99" s="46"/>
      <c r="J99" s="56"/>
      <c r="K99" s="44"/>
      <c r="L99" s="46">
        <f>SUMIF(CD60:CD82, 1, AW60:AW82)-SUMIF(CD60:CD82, 1, BK60:BK82)</f>
        <v>-21171.49</v>
      </c>
    </row>
    <row r="100" spans="1:12" ht="14.25" hidden="1" x14ac:dyDescent="0.2">
      <c r="A100" s="56"/>
      <c r="B100" s="57"/>
      <c r="C100" s="114" t="s">
        <v>565</v>
      </c>
      <c r="D100" s="114"/>
      <c r="E100" s="114"/>
      <c r="F100" s="114"/>
      <c r="G100" s="114"/>
      <c r="H100" s="114"/>
      <c r="I100" s="46"/>
      <c r="J100" s="56"/>
      <c r="K100" s="44"/>
      <c r="L100" s="46">
        <f>SUMIF(CD60:CD82, 1, BC60:BC82)</f>
        <v>0</v>
      </c>
    </row>
    <row r="101" spans="1:12" ht="14.25" hidden="1" x14ac:dyDescent="0.2">
      <c r="A101" s="56"/>
      <c r="B101" s="57"/>
      <c r="C101" s="114" t="s">
        <v>566</v>
      </c>
      <c r="D101" s="114"/>
      <c r="E101" s="114"/>
      <c r="F101" s="114"/>
      <c r="G101" s="114"/>
      <c r="H101" s="114"/>
      <c r="I101" s="46"/>
      <c r="J101" s="56"/>
      <c r="K101" s="44"/>
      <c r="L101" s="46">
        <f>SUMIF(CD60:CD82, 1, BB60:BB82)</f>
        <v>0</v>
      </c>
    </row>
    <row r="102" spans="1:12" ht="14.25" x14ac:dyDescent="0.2">
      <c r="A102" s="56"/>
      <c r="B102" s="57"/>
      <c r="C102" s="114" t="s">
        <v>567</v>
      </c>
      <c r="D102" s="114"/>
      <c r="E102" s="114"/>
      <c r="F102" s="114"/>
      <c r="G102" s="114"/>
      <c r="H102" s="114"/>
      <c r="I102" s="46"/>
      <c r="J102" s="56"/>
      <c r="K102" s="44"/>
      <c r="L102" s="46">
        <f>SUMIF(CD60:CD82, 1, AR60:AR82)+SUMIF(CD60:CD82, 1, AT60:AT82)+SUMIF(CD60:CD82, 1, AV60:AV82)</f>
        <v>170820.61</v>
      </c>
    </row>
    <row r="103" spans="1:12" ht="14.25" x14ac:dyDescent="0.2">
      <c r="A103" s="56"/>
      <c r="B103" s="57"/>
      <c r="C103" s="114" t="s">
        <v>568</v>
      </c>
      <c r="D103" s="114"/>
      <c r="E103" s="114"/>
      <c r="F103" s="114"/>
      <c r="G103" s="114"/>
      <c r="H103" s="114"/>
      <c r="I103" s="46"/>
      <c r="J103" s="56"/>
      <c r="K103" s="44"/>
      <c r="L103" s="46">
        <f>SUMIF(CD60:CD82, 1, AZ60:AZ82)</f>
        <v>239324.75</v>
      </c>
    </row>
    <row r="104" spans="1:12" ht="14.25" x14ac:dyDescent="0.2">
      <c r="A104" s="56"/>
      <c r="B104" s="57"/>
      <c r="C104" s="114" t="s">
        <v>569</v>
      </c>
      <c r="D104" s="114"/>
      <c r="E104" s="114"/>
      <c r="F104" s="114"/>
      <c r="G104" s="114"/>
      <c r="H104" s="114"/>
      <c r="I104" s="46"/>
      <c r="J104" s="56"/>
      <c r="K104" s="44"/>
      <c r="L104" s="46">
        <f>SUMIF(CD60:CD82, 1, BA60:BA82)</f>
        <v>158980.00999999998</v>
      </c>
    </row>
    <row r="105" spans="1:12" hidden="1" x14ac:dyDescent="0.2"/>
    <row r="106" spans="1:12" ht="15" hidden="1" x14ac:dyDescent="0.2">
      <c r="A106" s="59"/>
      <c r="B106" s="60"/>
      <c r="C106" s="115" t="s">
        <v>571</v>
      </c>
      <c r="D106" s="115"/>
      <c r="E106" s="115"/>
      <c r="F106" s="115"/>
      <c r="G106" s="115"/>
      <c r="H106" s="115"/>
      <c r="I106" s="48"/>
      <c r="J106" s="59"/>
      <c r="K106" s="61"/>
      <c r="L106" s="48">
        <f>L108+L123+L124</f>
        <v>0</v>
      </c>
    </row>
    <row r="107" spans="1:12" ht="14.25" hidden="1" x14ac:dyDescent="0.2">
      <c r="A107" s="56"/>
      <c r="B107" s="57"/>
      <c r="C107" s="113" t="s">
        <v>556</v>
      </c>
      <c r="D107" s="114"/>
      <c r="E107" s="114"/>
      <c r="F107" s="114"/>
      <c r="G107" s="114"/>
      <c r="H107" s="114"/>
      <c r="I107" s="46"/>
      <c r="J107" s="56"/>
      <c r="K107" s="44"/>
      <c r="L107" s="46"/>
    </row>
    <row r="108" spans="1:12" ht="14.25" hidden="1" x14ac:dyDescent="0.2">
      <c r="A108" s="56"/>
      <c r="B108" s="57"/>
      <c r="C108" s="114" t="s">
        <v>557</v>
      </c>
      <c r="D108" s="114"/>
      <c r="E108" s="114"/>
      <c r="F108" s="114"/>
      <c r="G108" s="114"/>
      <c r="H108" s="114"/>
      <c r="I108" s="46"/>
      <c r="J108" s="56"/>
      <c r="K108" s="44"/>
      <c r="L108" s="46">
        <f>L110+L111+L117+L121</f>
        <v>0</v>
      </c>
    </row>
    <row r="109" spans="1:12" ht="14.25" hidden="1" x14ac:dyDescent="0.2">
      <c r="A109" s="56"/>
      <c r="B109" s="57"/>
      <c r="C109" s="113" t="s">
        <v>556</v>
      </c>
      <c r="D109" s="114"/>
      <c r="E109" s="114"/>
      <c r="F109" s="114"/>
      <c r="G109" s="114"/>
      <c r="H109" s="114"/>
      <c r="I109" s="46"/>
      <c r="J109" s="56"/>
      <c r="K109" s="44"/>
      <c r="L109" s="46"/>
    </row>
    <row r="110" spans="1:12" ht="14.25" hidden="1" x14ac:dyDescent="0.2">
      <c r="A110" s="56"/>
      <c r="B110" s="57"/>
      <c r="C110" s="114" t="s">
        <v>558</v>
      </c>
      <c r="D110" s="114"/>
      <c r="E110" s="114"/>
      <c r="F110" s="114"/>
      <c r="G110" s="114"/>
      <c r="H110" s="114"/>
      <c r="I110" s="46"/>
      <c r="J110" s="56"/>
      <c r="K110" s="44"/>
      <c r="L110" s="46">
        <f>SUMIF(CD60:CD104, 2, AR60:AR104)</f>
        <v>0</v>
      </c>
    </row>
    <row r="111" spans="1:12" ht="14.25" hidden="1" x14ac:dyDescent="0.2">
      <c r="A111" s="56"/>
      <c r="B111" s="57"/>
      <c r="C111" s="114" t="s">
        <v>559</v>
      </c>
      <c r="D111" s="114"/>
      <c r="E111" s="114"/>
      <c r="F111" s="114"/>
      <c r="G111" s="114"/>
      <c r="H111" s="114"/>
      <c r="I111" s="46"/>
      <c r="J111" s="56"/>
      <c r="K111" s="44"/>
      <c r="L111" s="46">
        <f>L113+L116+L115</f>
        <v>0</v>
      </c>
    </row>
    <row r="112" spans="1:12" ht="14.25" hidden="1" x14ac:dyDescent="0.2">
      <c r="A112" s="56"/>
      <c r="B112" s="57"/>
      <c r="C112" s="113" t="s">
        <v>560</v>
      </c>
      <c r="D112" s="114"/>
      <c r="E112" s="114"/>
      <c r="F112" s="114"/>
      <c r="G112" s="114"/>
      <c r="H112" s="114"/>
      <c r="I112" s="46"/>
      <c r="J112" s="56"/>
      <c r="K112" s="44"/>
      <c r="L112" s="46"/>
    </row>
    <row r="113" spans="1:12" ht="14.25" hidden="1" x14ac:dyDescent="0.2">
      <c r="A113" s="56"/>
      <c r="B113" s="57"/>
      <c r="C113" s="114" t="s">
        <v>559</v>
      </c>
      <c r="D113" s="114"/>
      <c r="E113" s="114"/>
      <c r="F113" s="114"/>
      <c r="G113" s="114"/>
      <c r="H113" s="114"/>
      <c r="I113" s="46"/>
      <c r="J113" s="56"/>
      <c r="K113" s="44"/>
      <c r="L113" s="46">
        <f>SUMIF(CD60:CD104, 2, AO60:AO104)</f>
        <v>0</v>
      </c>
    </row>
    <row r="114" spans="1:12" ht="14.25" hidden="1" x14ac:dyDescent="0.2">
      <c r="A114" s="56"/>
      <c r="B114" s="57"/>
      <c r="C114" s="113" t="s">
        <v>561</v>
      </c>
      <c r="D114" s="114"/>
      <c r="E114" s="114"/>
      <c r="F114" s="114"/>
      <c r="G114" s="114"/>
      <c r="H114" s="114"/>
      <c r="I114" s="46"/>
      <c r="J114" s="56"/>
      <c r="K114" s="44"/>
      <c r="L114" s="46"/>
    </row>
    <row r="115" spans="1:12" ht="14.25" hidden="1" x14ac:dyDescent="0.2">
      <c r="A115" s="56"/>
      <c r="B115" s="57"/>
      <c r="C115" s="114" t="s">
        <v>570</v>
      </c>
      <c r="D115" s="114"/>
      <c r="E115" s="114"/>
      <c r="F115" s="114"/>
      <c r="G115" s="114"/>
      <c r="H115" s="114"/>
      <c r="I115" s="46"/>
      <c r="J115" s="56"/>
      <c r="K115" s="44"/>
      <c r="L115" s="46">
        <f>SUMIF(CD60:CD104, 2, AT60:AT104)</f>
        <v>0</v>
      </c>
    </row>
    <row r="116" spans="1:12" ht="14.25" hidden="1" x14ac:dyDescent="0.2">
      <c r="A116" s="56"/>
      <c r="B116" s="57"/>
      <c r="C116" s="114" t="s">
        <v>562</v>
      </c>
      <c r="D116" s="114"/>
      <c r="E116" s="114"/>
      <c r="F116" s="114"/>
      <c r="G116" s="114"/>
      <c r="H116" s="114"/>
      <c r="I116" s="46"/>
      <c r="J116" s="56"/>
      <c r="K116" s="44"/>
      <c r="L116" s="46">
        <f>SUMIF(CD60:CD104, 2, AV60:AV104)</f>
        <v>0</v>
      </c>
    </row>
    <row r="117" spans="1:12" ht="14.25" hidden="1" x14ac:dyDescent="0.2">
      <c r="A117" s="56"/>
      <c r="B117" s="57"/>
      <c r="C117" s="114" t="s">
        <v>563</v>
      </c>
      <c r="D117" s="114"/>
      <c r="E117" s="114"/>
      <c r="F117" s="114"/>
      <c r="G117" s="114"/>
      <c r="H117" s="114"/>
      <c r="I117" s="46"/>
      <c r="J117" s="56"/>
      <c r="K117" s="44"/>
      <c r="L117" s="46">
        <f>L119+L120</f>
        <v>0</v>
      </c>
    </row>
    <row r="118" spans="1:12" ht="14.25" hidden="1" x14ac:dyDescent="0.2">
      <c r="A118" s="56"/>
      <c r="B118" s="57"/>
      <c r="C118" s="113" t="s">
        <v>560</v>
      </c>
      <c r="D118" s="114"/>
      <c r="E118" s="114"/>
      <c r="F118" s="114"/>
      <c r="G118" s="114"/>
      <c r="H118" s="114"/>
      <c r="I118" s="46"/>
      <c r="J118" s="56"/>
      <c r="K118" s="44"/>
      <c r="L118" s="46"/>
    </row>
    <row r="119" spans="1:12" ht="14.25" hidden="1" x14ac:dyDescent="0.2">
      <c r="A119" s="56"/>
      <c r="B119" s="57"/>
      <c r="C119" s="114" t="s">
        <v>564</v>
      </c>
      <c r="D119" s="114"/>
      <c r="E119" s="114"/>
      <c r="F119" s="114"/>
      <c r="G119" s="114"/>
      <c r="H119" s="114"/>
      <c r="I119" s="46"/>
      <c r="J119" s="56"/>
      <c r="K119" s="44"/>
      <c r="L119" s="46">
        <f>SUMIF(CD60:CD104, 2, AW60:AW104)-SUMIF(CD60:CD104, 2, BK60:BK104)</f>
        <v>0</v>
      </c>
    </row>
    <row r="120" spans="1:12" ht="14.25" hidden="1" x14ac:dyDescent="0.2">
      <c r="A120" s="56"/>
      <c r="B120" s="57"/>
      <c r="C120" s="114" t="s">
        <v>565</v>
      </c>
      <c r="D120" s="114"/>
      <c r="E120" s="114"/>
      <c r="F120" s="114"/>
      <c r="G120" s="114"/>
      <c r="H120" s="114"/>
      <c r="I120" s="46"/>
      <c r="J120" s="56"/>
      <c r="K120" s="44"/>
      <c r="L120" s="46">
        <f>SUMIF(CD60:CD104, 2, BC60:BC104)</f>
        <v>0</v>
      </c>
    </row>
    <row r="121" spans="1:12" ht="14.25" hidden="1" x14ac:dyDescent="0.2">
      <c r="A121" s="56"/>
      <c r="B121" s="57"/>
      <c r="C121" s="114" t="s">
        <v>566</v>
      </c>
      <c r="D121" s="114"/>
      <c r="E121" s="114"/>
      <c r="F121" s="114"/>
      <c r="G121" s="114"/>
      <c r="H121" s="114"/>
      <c r="I121" s="46"/>
      <c r="J121" s="56"/>
      <c r="K121" s="44"/>
      <c r="L121" s="46">
        <f>SUMIF(CD60:CD104, 2, BB60:BB104)</f>
        <v>0</v>
      </c>
    </row>
    <row r="122" spans="1:12" ht="14.25" hidden="1" x14ac:dyDescent="0.2">
      <c r="A122" s="56"/>
      <c r="B122" s="57"/>
      <c r="C122" s="114" t="s">
        <v>567</v>
      </c>
      <c r="D122" s="114"/>
      <c r="E122" s="114"/>
      <c r="F122" s="114"/>
      <c r="G122" s="114"/>
      <c r="H122" s="114"/>
      <c r="I122" s="46"/>
      <c r="J122" s="56"/>
      <c r="K122" s="44"/>
      <c r="L122" s="46">
        <f>SUMIF(CD60:CD104, 2, AR60:AR104)+SUMIF(CD60:CD104, 2, AT60:AT104)+SUMIF(CD60:CD104, 2, AV60:AV104)</f>
        <v>0</v>
      </c>
    </row>
    <row r="123" spans="1:12" ht="14.25" hidden="1" x14ac:dyDescent="0.2">
      <c r="A123" s="56"/>
      <c r="B123" s="57"/>
      <c r="C123" s="114" t="s">
        <v>568</v>
      </c>
      <c r="D123" s="114"/>
      <c r="E123" s="114"/>
      <c r="F123" s="114"/>
      <c r="G123" s="114"/>
      <c r="H123" s="114"/>
      <c r="I123" s="46"/>
      <c r="J123" s="56"/>
      <c r="K123" s="44"/>
      <c r="L123" s="46">
        <f>SUMIF(CD60:CD104, 2, AZ60:AZ104)</f>
        <v>0</v>
      </c>
    </row>
    <row r="124" spans="1:12" ht="14.25" hidden="1" x14ac:dyDescent="0.2">
      <c r="A124" s="56"/>
      <c r="B124" s="57"/>
      <c r="C124" s="114" t="s">
        <v>569</v>
      </c>
      <c r="D124" s="114"/>
      <c r="E124" s="114"/>
      <c r="F124" s="114"/>
      <c r="G124" s="114"/>
      <c r="H124" s="114"/>
      <c r="I124" s="46"/>
      <c r="J124" s="56"/>
      <c r="K124" s="44"/>
      <c r="L124" s="46">
        <f>SUMIF(CD60:CD104, 2, BA60:BA104)</f>
        <v>0</v>
      </c>
    </row>
    <row r="125" spans="1:12" hidden="1" x14ac:dyDescent="0.2"/>
    <row r="126" spans="1:12" ht="15" hidden="1" x14ac:dyDescent="0.2">
      <c r="A126" s="59"/>
      <c r="B126" s="60"/>
      <c r="C126" s="115" t="s">
        <v>572</v>
      </c>
      <c r="D126" s="115"/>
      <c r="E126" s="115"/>
      <c r="F126" s="115"/>
      <c r="G126" s="115"/>
      <c r="H126" s="115"/>
      <c r="I126" s="48"/>
      <c r="J126" s="59"/>
      <c r="K126" s="61"/>
      <c r="L126" s="48">
        <f>L128+L129</f>
        <v>0</v>
      </c>
    </row>
    <row r="127" spans="1:12" ht="14.25" hidden="1" x14ac:dyDescent="0.2">
      <c r="A127" s="56"/>
      <c r="B127" s="57"/>
      <c r="C127" s="113" t="s">
        <v>556</v>
      </c>
      <c r="D127" s="114"/>
      <c r="E127" s="114"/>
      <c r="F127" s="114"/>
      <c r="G127" s="114"/>
      <c r="H127" s="114"/>
      <c r="I127" s="46"/>
      <c r="J127" s="56"/>
      <c r="K127" s="44"/>
      <c r="L127" s="46"/>
    </row>
    <row r="128" spans="1:12" ht="14.25" hidden="1" x14ac:dyDescent="0.2">
      <c r="A128" s="56"/>
      <c r="B128" s="57"/>
      <c r="C128" s="114" t="s">
        <v>573</v>
      </c>
      <c r="D128" s="114"/>
      <c r="E128" s="114"/>
      <c r="F128" s="114"/>
      <c r="G128" s="114"/>
      <c r="H128" s="114"/>
      <c r="I128" s="46"/>
      <c r="J128" s="56"/>
      <c r="K128" s="44"/>
      <c r="L128" s="46">
        <f>SUMIF(CD60:CD124, 3, BK60:BK124)</f>
        <v>0</v>
      </c>
    </row>
    <row r="129" spans="1:12" ht="14.25" hidden="1" x14ac:dyDescent="0.2">
      <c r="A129" s="56"/>
      <c r="B129" s="57"/>
      <c r="C129" s="114" t="s">
        <v>574</v>
      </c>
      <c r="D129" s="114"/>
      <c r="E129" s="114"/>
      <c r="F129" s="114"/>
      <c r="G129" s="114"/>
      <c r="H129" s="114"/>
      <c r="I129" s="46"/>
      <c r="J129" s="56"/>
      <c r="K129" s="44"/>
      <c r="L129" s="46">
        <f>SUMIF(CD60:CD124, 3, BD60:BD124)</f>
        <v>0</v>
      </c>
    </row>
    <row r="130" spans="1:12" hidden="1" x14ac:dyDescent="0.2"/>
    <row r="131" spans="1:12" ht="15" hidden="1" x14ac:dyDescent="0.2">
      <c r="A131" s="59"/>
      <c r="B131" s="60"/>
      <c r="C131" s="115" t="s">
        <v>575</v>
      </c>
      <c r="D131" s="115"/>
      <c r="E131" s="115"/>
      <c r="F131" s="115"/>
      <c r="G131" s="115"/>
      <c r="H131" s="115"/>
      <c r="I131" s="48"/>
      <c r="J131" s="59"/>
      <c r="K131" s="61"/>
      <c r="L131" s="48">
        <f>L139+L154+L155+L133+L134+L135+L136</f>
        <v>0</v>
      </c>
    </row>
    <row r="132" spans="1:12" ht="14.25" hidden="1" x14ac:dyDescent="0.2">
      <c r="A132" s="56"/>
      <c r="B132" s="57"/>
      <c r="C132" s="113" t="s">
        <v>556</v>
      </c>
      <c r="D132" s="114"/>
      <c r="E132" s="114"/>
      <c r="F132" s="114"/>
      <c r="G132" s="114"/>
      <c r="H132" s="114"/>
      <c r="I132" s="46"/>
      <c r="J132" s="56"/>
      <c r="K132" s="44"/>
      <c r="L132" s="46"/>
    </row>
    <row r="133" spans="1:12" ht="14.25" hidden="1" x14ac:dyDescent="0.2">
      <c r="A133" s="56"/>
      <c r="B133" s="57"/>
      <c r="C133" s="114" t="s">
        <v>576</v>
      </c>
      <c r="D133" s="114"/>
      <c r="E133" s="114"/>
      <c r="F133" s="114"/>
      <c r="G133" s="114"/>
      <c r="H133" s="114"/>
      <c r="I133" s="46"/>
      <c r="J133" s="56"/>
      <c r="K133" s="44"/>
      <c r="L133" s="46"/>
    </row>
    <row r="134" spans="1:12" ht="14.25" hidden="1" x14ac:dyDescent="0.2">
      <c r="A134" s="56"/>
      <c r="B134" s="57"/>
      <c r="C134" s="114" t="s">
        <v>576</v>
      </c>
      <c r="D134" s="114"/>
      <c r="E134" s="114"/>
      <c r="F134" s="114"/>
      <c r="G134" s="114"/>
      <c r="H134" s="114"/>
      <c r="I134" s="46"/>
      <c r="J134" s="56"/>
      <c r="K134" s="44"/>
      <c r="L134" s="46">
        <f>SUM(BQ60:BQ129)</f>
        <v>0</v>
      </c>
    </row>
    <row r="135" spans="1:12" ht="14.25" hidden="1" x14ac:dyDescent="0.2">
      <c r="A135" s="56"/>
      <c r="B135" s="57"/>
      <c r="C135" s="114" t="s">
        <v>577</v>
      </c>
      <c r="D135" s="114"/>
      <c r="E135" s="114"/>
      <c r="F135" s="114"/>
      <c r="G135" s="114"/>
      <c r="H135" s="114"/>
      <c r="I135" s="46"/>
      <c r="J135" s="56"/>
      <c r="K135" s="44"/>
      <c r="L135" s="46">
        <f>SUMIF(CD60:CD129, 4, BB60:BB129)+SUMIF(CD60:CD129, 4, BC60:BC129)+SUMIF(CD60:CD129, 4, BD60:BD129)</f>
        <v>0</v>
      </c>
    </row>
    <row r="136" spans="1:12" ht="14.25" hidden="1" x14ac:dyDescent="0.2">
      <c r="A136" s="56"/>
      <c r="B136" s="57"/>
      <c r="C136" s="114" t="s">
        <v>578</v>
      </c>
      <c r="D136" s="114"/>
      <c r="E136" s="114"/>
      <c r="F136" s="114"/>
      <c r="G136" s="114"/>
      <c r="H136" s="114"/>
      <c r="I136" s="46"/>
      <c r="J136" s="56"/>
      <c r="K136" s="44"/>
      <c r="L136" s="46">
        <f>SUM(BO60:BO129)</f>
        <v>0</v>
      </c>
    </row>
    <row r="137" spans="1:12" ht="14.25" hidden="1" x14ac:dyDescent="0.2">
      <c r="A137" s="56"/>
      <c r="B137" s="57"/>
      <c r="C137" s="114" t="s">
        <v>579</v>
      </c>
      <c r="D137" s="114"/>
      <c r="E137" s="114"/>
      <c r="F137" s="114"/>
      <c r="G137" s="114"/>
      <c r="H137" s="114"/>
      <c r="I137" s="46"/>
      <c r="J137" s="56"/>
      <c r="K137" s="44"/>
      <c r="L137" s="46">
        <f>L139+L154+L155</f>
        <v>0</v>
      </c>
    </row>
    <row r="138" spans="1:12" ht="14.25" hidden="1" x14ac:dyDescent="0.2">
      <c r="A138" s="56"/>
      <c r="B138" s="57"/>
      <c r="C138" s="113" t="s">
        <v>556</v>
      </c>
      <c r="D138" s="114"/>
      <c r="E138" s="114"/>
      <c r="F138" s="114"/>
      <c r="G138" s="114"/>
      <c r="H138" s="114"/>
      <c r="I138" s="46"/>
      <c r="J138" s="56"/>
      <c r="K138" s="44"/>
      <c r="L138" s="46"/>
    </row>
    <row r="139" spans="1:12" ht="14.25" hidden="1" x14ac:dyDescent="0.2">
      <c r="A139" s="56"/>
      <c r="B139" s="57"/>
      <c r="C139" s="114" t="s">
        <v>557</v>
      </c>
      <c r="D139" s="114"/>
      <c r="E139" s="114"/>
      <c r="F139" s="114"/>
      <c r="G139" s="114"/>
      <c r="H139" s="114"/>
      <c r="I139" s="46"/>
      <c r="J139" s="56"/>
      <c r="K139" s="44"/>
      <c r="L139" s="46">
        <f>L141+L142+L148+L152</f>
        <v>0</v>
      </c>
    </row>
    <row r="140" spans="1:12" ht="14.25" hidden="1" x14ac:dyDescent="0.2">
      <c r="A140" s="56"/>
      <c r="B140" s="57"/>
      <c r="C140" s="113" t="s">
        <v>556</v>
      </c>
      <c r="D140" s="114"/>
      <c r="E140" s="114"/>
      <c r="F140" s="114"/>
      <c r="G140" s="114"/>
      <c r="H140" s="114"/>
      <c r="I140" s="46"/>
      <c r="J140" s="56"/>
      <c r="K140" s="44"/>
      <c r="L140" s="46"/>
    </row>
    <row r="141" spans="1:12" ht="14.25" hidden="1" x14ac:dyDescent="0.2">
      <c r="A141" s="56"/>
      <c r="B141" s="57"/>
      <c r="C141" s="114" t="s">
        <v>558</v>
      </c>
      <c r="D141" s="114"/>
      <c r="E141" s="114"/>
      <c r="F141" s="114"/>
      <c r="G141" s="114"/>
      <c r="H141" s="114"/>
      <c r="I141" s="46"/>
      <c r="J141" s="56"/>
      <c r="K141" s="44"/>
      <c r="L141" s="46">
        <f>SUMIF(CD60:CD129, 4, AR60:AR129)</f>
        <v>0</v>
      </c>
    </row>
    <row r="142" spans="1:12" ht="14.25" hidden="1" x14ac:dyDescent="0.2">
      <c r="A142" s="56"/>
      <c r="B142" s="57"/>
      <c r="C142" s="114" t="s">
        <v>559</v>
      </c>
      <c r="D142" s="114"/>
      <c r="E142" s="114"/>
      <c r="F142" s="114"/>
      <c r="G142" s="114"/>
      <c r="H142" s="114"/>
      <c r="I142" s="46"/>
      <c r="J142" s="56"/>
      <c r="K142" s="44"/>
      <c r="L142" s="46">
        <f>L144+L147+L146</f>
        <v>0</v>
      </c>
    </row>
    <row r="143" spans="1:12" ht="14.25" hidden="1" x14ac:dyDescent="0.2">
      <c r="A143" s="56"/>
      <c r="B143" s="57"/>
      <c r="C143" s="113" t="s">
        <v>560</v>
      </c>
      <c r="D143" s="114"/>
      <c r="E143" s="114"/>
      <c r="F143" s="114"/>
      <c r="G143" s="114"/>
      <c r="H143" s="114"/>
      <c r="I143" s="46"/>
      <c r="J143" s="56"/>
      <c r="K143" s="44"/>
      <c r="L143" s="46"/>
    </row>
    <row r="144" spans="1:12" ht="14.25" hidden="1" x14ac:dyDescent="0.2">
      <c r="A144" s="56"/>
      <c r="B144" s="57"/>
      <c r="C144" s="114" t="s">
        <v>559</v>
      </c>
      <c r="D144" s="114"/>
      <c r="E144" s="114"/>
      <c r="F144" s="114"/>
      <c r="G144" s="114"/>
      <c r="H144" s="114"/>
      <c r="I144" s="46"/>
      <c r="J144" s="56"/>
      <c r="K144" s="44"/>
      <c r="L144" s="46">
        <f>SUMIF(CD60:CD129, 4, AO60:AO129)</f>
        <v>0</v>
      </c>
    </row>
    <row r="145" spans="1:12" ht="14.25" hidden="1" x14ac:dyDescent="0.2">
      <c r="A145" s="56"/>
      <c r="B145" s="57"/>
      <c r="C145" s="113" t="s">
        <v>561</v>
      </c>
      <c r="D145" s="114"/>
      <c r="E145" s="114"/>
      <c r="F145" s="114"/>
      <c r="G145" s="114"/>
      <c r="H145" s="114"/>
      <c r="I145" s="46"/>
      <c r="J145" s="56"/>
      <c r="K145" s="44"/>
      <c r="L145" s="46"/>
    </row>
    <row r="146" spans="1:12" ht="14.25" hidden="1" x14ac:dyDescent="0.2">
      <c r="A146" s="56"/>
      <c r="B146" s="57"/>
      <c r="C146" s="114" t="s">
        <v>570</v>
      </c>
      <c r="D146" s="114"/>
      <c r="E146" s="114"/>
      <c r="F146" s="114"/>
      <c r="G146" s="114"/>
      <c r="H146" s="114"/>
      <c r="I146" s="46"/>
      <c r="J146" s="56"/>
      <c r="K146" s="44"/>
      <c r="L146" s="46">
        <f>SUMIF(CD60:CD129, 4, AT60:AT129)</f>
        <v>0</v>
      </c>
    </row>
    <row r="147" spans="1:12" ht="14.25" hidden="1" x14ac:dyDescent="0.2">
      <c r="A147" s="56"/>
      <c r="B147" s="57"/>
      <c r="C147" s="114" t="s">
        <v>562</v>
      </c>
      <c r="D147" s="114"/>
      <c r="E147" s="114"/>
      <c r="F147" s="114"/>
      <c r="G147" s="114"/>
      <c r="H147" s="114"/>
      <c r="I147" s="46"/>
      <c r="J147" s="56"/>
      <c r="K147" s="44"/>
      <c r="L147" s="46">
        <f>SUMIF(CD60:CD129, 4, AV60:AV129)</f>
        <v>0</v>
      </c>
    </row>
    <row r="148" spans="1:12" ht="14.25" hidden="1" x14ac:dyDescent="0.2">
      <c r="A148" s="56"/>
      <c r="B148" s="57"/>
      <c r="C148" s="114" t="s">
        <v>563</v>
      </c>
      <c r="D148" s="114"/>
      <c r="E148" s="114"/>
      <c r="F148" s="114"/>
      <c r="G148" s="114"/>
      <c r="H148" s="114"/>
      <c r="I148" s="46"/>
      <c r="J148" s="56"/>
      <c r="K148" s="44"/>
      <c r="L148" s="46">
        <f>L150+L151</f>
        <v>0</v>
      </c>
    </row>
    <row r="149" spans="1:12" ht="14.25" hidden="1" x14ac:dyDescent="0.2">
      <c r="A149" s="56"/>
      <c r="B149" s="57"/>
      <c r="C149" s="113" t="s">
        <v>560</v>
      </c>
      <c r="D149" s="114"/>
      <c r="E149" s="114"/>
      <c r="F149" s="114"/>
      <c r="G149" s="114"/>
      <c r="H149" s="114"/>
      <c r="I149" s="46"/>
      <c r="J149" s="56"/>
      <c r="K149" s="44"/>
      <c r="L149" s="46"/>
    </row>
    <row r="150" spans="1:12" ht="14.25" hidden="1" x14ac:dyDescent="0.2">
      <c r="A150" s="56"/>
      <c r="B150" s="57"/>
      <c r="C150" s="114" t="s">
        <v>564</v>
      </c>
      <c r="D150" s="114"/>
      <c r="E150" s="114"/>
      <c r="F150" s="114"/>
      <c r="G150" s="114"/>
      <c r="H150" s="114"/>
      <c r="I150" s="46"/>
      <c r="J150" s="56"/>
      <c r="K150" s="44"/>
      <c r="L150" s="46">
        <f>SUMIF(CD60:CD129, 4, AW60:AW129)-SUMIF(CD60:CD129, 4, BK60:BK129)</f>
        <v>0</v>
      </c>
    </row>
    <row r="151" spans="1:12" ht="14.25" hidden="1" x14ac:dyDescent="0.2">
      <c r="A151" s="56"/>
      <c r="B151" s="57"/>
      <c r="C151" s="114" t="s">
        <v>565</v>
      </c>
      <c r="D151" s="114"/>
      <c r="E151" s="114"/>
      <c r="F151" s="114"/>
      <c r="G151" s="114"/>
      <c r="H151" s="114"/>
      <c r="I151" s="46"/>
      <c r="J151" s="56"/>
      <c r="K151" s="44"/>
      <c r="L151" s="46">
        <f>SUMIF(CD60:CD129, 4, BC60:BC129)</f>
        <v>0</v>
      </c>
    </row>
    <row r="152" spans="1:12" ht="14.25" hidden="1" x14ac:dyDescent="0.2">
      <c r="A152" s="56"/>
      <c r="B152" s="57"/>
      <c r="C152" s="114" t="s">
        <v>566</v>
      </c>
      <c r="D152" s="114"/>
      <c r="E152" s="114"/>
      <c r="F152" s="114"/>
      <c r="G152" s="114"/>
      <c r="H152" s="114"/>
      <c r="I152" s="46"/>
      <c r="J152" s="56"/>
      <c r="K152" s="44"/>
      <c r="L152" s="46">
        <f>SUMIF(CD60:CD129, 4, BB60:BB129)</f>
        <v>0</v>
      </c>
    </row>
    <row r="153" spans="1:12" ht="14.25" hidden="1" x14ac:dyDescent="0.2">
      <c r="A153" s="56"/>
      <c r="B153" s="57"/>
      <c r="C153" s="114" t="s">
        <v>567</v>
      </c>
      <c r="D153" s="114"/>
      <c r="E153" s="114"/>
      <c r="F153" s="114"/>
      <c r="G153" s="114"/>
      <c r="H153" s="114"/>
      <c r="I153" s="46"/>
      <c r="J153" s="56"/>
      <c r="K153" s="44"/>
      <c r="L153" s="46">
        <f>SUMIF(CD60:CD129, 4, AR60:AR129)+SUMIF(CD60:CD129, 4, AT60:AT129)+SUMIF(CD60:CD129, 4, AV60:AV129)</f>
        <v>0</v>
      </c>
    </row>
    <row r="154" spans="1:12" ht="14.25" hidden="1" x14ac:dyDescent="0.2">
      <c r="A154" s="56"/>
      <c r="B154" s="57"/>
      <c r="C154" s="114" t="s">
        <v>568</v>
      </c>
      <c r="D154" s="114"/>
      <c r="E154" s="114"/>
      <c r="F154" s="114"/>
      <c r="G154" s="114"/>
      <c r="H154" s="114"/>
      <c r="I154" s="46"/>
      <c r="J154" s="56"/>
      <c r="K154" s="44"/>
      <c r="L154" s="46">
        <f>SUMIF(CD60:CD129, 4, AZ60:AZ129)</f>
        <v>0</v>
      </c>
    </row>
    <row r="155" spans="1:12" ht="14.25" hidden="1" x14ac:dyDescent="0.2">
      <c r="A155" s="56"/>
      <c r="B155" s="57"/>
      <c r="C155" s="114" t="s">
        <v>569</v>
      </c>
      <c r="D155" s="114"/>
      <c r="E155" s="114"/>
      <c r="F155" s="114"/>
      <c r="G155" s="114"/>
      <c r="H155" s="114"/>
      <c r="I155" s="46"/>
      <c r="J155" s="56"/>
      <c r="K155" s="44"/>
      <c r="L155" s="46">
        <f>SUMIF(CD60:CD129, 4, BA60:BA129)</f>
        <v>0</v>
      </c>
    </row>
    <row r="157" spans="1:12" ht="15" x14ac:dyDescent="0.2">
      <c r="A157" s="59"/>
      <c r="B157" s="60"/>
      <c r="C157" s="115" t="s">
        <v>580</v>
      </c>
      <c r="D157" s="115"/>
      <c r="E157" s="115"/>
      <c r="F157" s="115"/>
      <c r="G157" s="115"/>
      <c r="H157" s="115"/>
      <c r="I157" s="48"/>
      <c r="J157" s="59"/>
      <c r="K157" s="61"/>
      <c r="L157" s="48">
        <f>L86+L106+L126+L131</f>
        <v>528295.49</v>
      </c>
    </row>
    <row r="158" spans="1:12" ht="14.25" x14ac:dyDescent="0.2">
      <c r="A158" s="56"/>
      <c r="B158" s="57"/>
      <c r="C158" s="113" t="s">
        <v>556</v>
      </c>
      <c r="D158" s="114"/>
      <c r="E158" s="114"/>
      <c r="F158" s="114"/>
      <c r="G158" s="114"/>
      <c r="H158" s="114"/>
      <c r="I158" s="46"/>
      <c r="J158" s="56"/>
      <c r="K158" s="44"/>
      <c r="L158" s="46"/>
    </row>
    <row r="159" spans="1:12" ht="14.25" x14ac:dyDescent="0.2">
      <c r="A159" s="56"/>
      <c r="B159" s="57"/>
      <c r="C159" s="114" t="s">
        <v>557</v>
      </c>
      <c r="D159" s="114"/>
      <c r="E159" s="114"/>
      <c r="F159" s="114"/>
      <c r="G159" s="114"/>
      <c r="H159" s="114"/>
      <c r="I159" s="46"/>
      <c r="J159" s="56"/>
      <c r="K159" s="44"/>
      <c r="L159" s="46">
        <f>L161+L162+L168+L172</f>
        <v>129990.73</v>
      </c>
    </row>
    <row r="160" spans="1:12" ht="14.25" x14ac:dyDescent="0.2">
      <c r="A160" s="56"/>
      <c r="B160" s="57"/>
      <c r="C160" s="113" t="s">
        <v>556</v>
      </c>
      <c r="D160" s="114"/>
      <c r="E160" s="114"/>
      <c r="F160" s="114"/>
      <c r="G160" s="114"/>
      <c r="H160" s="114"/>
      <c r="I160" s="46"/>
      <c r="J160" s="56"/>
      <c r="K160" s="44"/>
      <c r="L160" s="46"/>
    </row>
    <row r="161" spans="1:12" ht="14.25" x14ac:dyDescent="0.2">
      <c r="A161" s="56"/>
      <c r="B161" s="57"/>
      <c r="C161" s="114" t="s">
        <v>558</v>
      </c>
      <c r="D161" s="114"/>
      <c r="E161" s="114"/>
      <c r="F161" s="114"/>
      <c r="G161" s="114"/>
      <c r="H161" s="114"/>
      <c r="I161" s="46"/>
      <c r="J161" s="56"/>
      <c r="K161" s="44"/>
      <c r="L161" s="46">
        <f>SUM(AR60:AR155)</f>
        <v>172541.46</v>
      </c>
    </row>
    <row r="162" spans="1:12" ht="14.25" hidden="1" x14ac:dyDescent="0.2">
      <c r="A162" s="56"/>
      <c r="B162" s="57"/>
      <c r="C162" s="114" t="s">
        <v>559</v>
      </c>
      <c r="D162" s="114"/>
      <c r="E162" s="114"/>
      <c r="F162" s="114"/>
      <c r="G162" s="114"/>
      <c r="H162" s="114"/>
      <c r="I162" s="46"/>
      <c r="J162" s="56"/>
      <c r="K162" s="44"/>
      <c r="L162" s="46">
        <f>L164+L167+L166</f>
        <v>-21379.239999999998</v>
      </c>
    </row>
    <row r="163" spans="1:12" ht="14.25" hidden="1" x14ac:dyDescent="0.2">
      <c r="A163" s="56"/>
      <c r="B163" s="57"/>
      <c r="C163" s="113" t="s">
        <v>560</v>
      </c>
      <c r="D163" s="114"/>
      <c r="E163" s="114"/>
      <c r="F163" s="114"/>
      <c r="G163" s="114"/>
      <c r="H163" s="114"/>
      <c r="I163" s="46"/>
      <c r="J163" s="56"/>
      <c r="K163" s="44"/>
      <c r="L163" s="46"/>
    </row>
    <row r="164" spans="1:12" ht="14.25" x14ac:dyDescent="0.2">
      <c r="A164" s="56"/>
      <c r="B164" s="57"/>
      <c r="C164" s="114" t="s">
        <v>559</v>
      </c>
      <c r="D164" s="114"/>
      <c r="E164" s="114"/>
      <c r="F164" s="114"/>
      <c r="G164" s="114"/>
      <c r="H164" s="114"/>
      <c r="I164" s="46"/>
      <c r="J164" s="56"/>
      <c r="K164" s="44"/>
      <c r="L164" s="46">
        <f>SUM(AO60:AO155)</f>
        <v>-19658.39</v>
      </c>
    </row>
    <row r="165" spans="1:12" ht="14.25" hidden="1" x14ac:dyDescent="0.2">
      <c r="A165" s="56"/>
      <c r="B165" s="57"/>
      <c r="C165" s="113" t="s">
        <v>561</v>
      </c>
      <c r="D165" s="114"/>
      <c r="E165" s="114"/>
      <c r="F165" s="114"/>
      <c r="G165" s="114"/>
      <c r="H165" s="114"/>
      <c r="I165" s="46"/>
      <c r="J165" s="56"/>
      <c r="K165" s="44"/>
      <c r="L165" s="46"/>
    </row>
    <row r="166" spans="1:12" ht="14.25" x14ac:dyDescent="0.2">
      <c r="A166" s="56"/>
      <c r="B166" s="57"/>
      <c r="C166" s="114" t="s">
        <v>570</v>
      </c>
      <c r="D166" s="114"/>
      <c r="E166" s="114"/>
      <c r="F166" s="114"/>
      <c r="G166" s="114"/>
      <c r="H166" s="114"/>
      <c r="I166" s="46"/>
      <c r="J166" s="56"/>
      <c r="K166" s="44"/>
      <c r="L166" s="46">
        <f>SUM(AT60:AT155)</f>
        <v>-1720.85</v>
      </c>
    </row>
    <row r="167" spans="1:12" ht="14.25" hidden="1" x14ac:dyDescent="0.2">
      <c r="A167" s="56"/>
      <c r="B167" s="57"/>
      <c r="C167" s="114" t="s">
        <v>562</v>
      </c>
      <c r="D167" s="114"/>
      <c r="E167" s="114"/>
      <c r="F167" s="114"/>
      <c r="G167" s="114"/>
      <c r="H167" s="114"/>
      <c r="I167" s="46"/>
      <c r="J167" s="56"/>
      <c r="K167" s="44"/>
      <c r="L167" s="46">
        <f>SUM(AV60:AV155)</f>
        <v>0</v>
      </c>
    </row>
    <row r="168" spans="1:12" ht="14.25" x14ac:dyDescent="0.2">
      <c r="A168" s="56"/>
      <c r="B168" s="57"/>
      <c r="C168" s="114" t="s">
        <v>563</v>
      </c>
      <c r="D168" s="114"/>
      <c r="E168" s="114"/>
      <c r="F168" s="114"/>
      <c r="G168" s="114"/>
      <c r="H168" s="114"/>
      <c r="I168" s="46"/>
      <c r="J168" s="56"/>
      <c r="K168" s="44"/>
      <c r="L168" s="46">
        <f>L170+L171</f>
        <v>-21171.49</v>
      </c>
    </row>
    <row r="169" spans="1:12" ht="14.25" x14ac:dyDescent="0.2">
      <c r="A169" s="56"/>
      <c r="B169" s="57"/>
      <c r="C169" s="113" t="s">
        <v>560</v>
      </c>
      <c r="D169" s="114"/>
      <c r="E169" s="114"/>
      <c r="F169" s="114"/>
      <c r="G169" s="114"/>
      <c r="H169" s="114"/>
      <c r="I169" s="46"/>
      <c r="J169" s="56"/>
      <c r="K169" s="44"/>
      <c r="L169" s="46"/>
    </row>
    <row r="170" spans="1:12" ht="14.25" x14ac:dyDescent="0.2">
      <c r="A170" s="56"/>
      <c r="B170" s="57"/>
      <c r="C170" s="114" t="s">
        <v>564</v>
      </c>
      <c r="D170" s="114"/>
      <c r="E170" s="114"/>
      <c r="F170" s="114"/>
      <c r="G170" s="114"/>
      <c r="H170" s="114"/>
      <c r="I170" s="46"/>
      <c r="J170" s="56"/>
      <c r="K170" s="44"/>
      <c r="L170" s="46">
        <f>SUM(AW60:AW155)-SUM(BK60:BK155)</f>
        <v>-21171.49</v>
      </c>
    </row>
    <row r="171" spans="1:12" ht="14.25" hidden="1" x14ac:dyDescent="0.2">
      <c r="A171" s="56"/>
      <c r="B171" s="57"/>
      <c r="C171" s="114" t="s">
        <v>565</v>
      </c>
      <c r="D171" s="114"/>
      <c r="E171" s="114"/>
      <c r="F171" s="114"/>
      <c r="G171" s="114"/>
      <c r="H171" s="114"/>
      <c r="I171" s="46"/>
      <c r="J171" s="56"/>
      <c r="K171" s="44"/>
      <c r="L171" s="46">
        <f>SUM(BC60:BC155)</f>
        <v>0</v>
      </c>
    </row>
    <row r="172" spans="1:12" ht="14.25" hidden="1" x14ac:dyDescent="0.2">
      <c r="A172" s="56"/>
      <c r="B172" s="57"/>
      <c r="C172" s="114" t="s">
        <v>566</v>
      </c>
      <c r="D172" s="114"/>
      <c r="E172" s="114"/>
      <c r="F172" s="114"/>
      <c r="G172" s="114"/>
      <c r="H172" s="114"/>
      <c r="I172" s="46"/>
      <c r="J172" s="56"/>
      <c r="K172" s="44"/>
      <c r="L172" s="46">
        <f>SUM(BB60:BB155)</f>
        <v>0</v>
      </c>
    </row>
    <row r="173" spans="1:12" ht="14.25" x14ac:dyDescent="0.2">
      <c r="A173" s="56"/>
      <c r="B173" s="57"/>
      <c r="C173" s="114" t="s">
        <v>581</v>
      </c>
      <c r="D173" s="114"/>
      <c r="E173" s="114"/>
      <c r="F173" s="114"/>
      <c r="G173" s="114"/>
      <c r="H173" s="114"/>
      <c r="I173" s="46"/>
      <c r="J173" s="56"/>
      <c r="K173" s="44"/>
      <c r="L173" s="46">
        <f>SUM(AR60:AR155)+SUM(AT60:AT155)+SUM(AV60:AV155)</f>
        <v>170820.61</v>
      </c>
    </row>
    <row r="174" spans="1:12" ht="14.25" x14ac:dyDescent="0.2">
      <c r="A174" s="56"/>
      <c r="B174" s="57"/>
      <c r="C174" s="114" t="s">
        <v>582</v>
      </c>
      <c r="D174" s="114"/>
      <c r="E174" s="114"/>
      <c r="F174" s="114"/>
      <c r="G174" s="114"/>
      <c r="H174" s="114"/>
      <c r="I174" s="46"/>
      <c r="J174" s="56"/>
      <c r="K174" s="44"/>
      <c r="L174" s="46">
        <f>SUM(AZ60:AZ155)</f>
        <v>239324.75</v>
      </c>
    </row>
    <row r="175" spans="1:12" ht="14.25" x14ac:dyDescent="0.2">
      <c r="A175" s="56"/>
      <c r="B175" s="57"/>
      <c r="C175" s="114" t="s">
        <v>583</v>
      </c>
      <c r="D175" s="114"/>
      <c r="E175" s="114"/>
      <c r="F175" s="114"/>
      <c r="G175" s="114"/>
      <c r="H175" s="114"/>
      <c r="I175" s="46"/>
      <c r="J175" s="56"/>
      <c r="K175" s="44"/>
      <c r="L175" s="46">
        <f>SUM(BA60:BA155)</f>
        <v>158980.00999999998</v>
      </c>
    </row>
    <row r="176" spans="1:12" ht="14.25" hidden="1" x14ac:dyDescent="0.2">
      <c r="A176" s="56"/>
      <c r="B176" s="57"/>
      <c r="C176" s="114" t="s">
        <v>584</v>
      </c>
      <c r="D176" s="114"/>
      <c r="E176" s="114"/>
      <c r="F176" s="114"/>
      <c r="G176" s="114"/>
      <c r="H176" s="114"/>
      <c r="I176" s="46"/>
      <c r="J176" s="56"/>
      <c r="K176" s="44"/>
      <c r="L176" s="46">
        <f>L178+L179</f>
        <v>0</v>
      </c>
    </row>
    <row r="177" spans="1:12" ht="14.25" hidden="1" x14ac:dyDescent="0.2">
      <c r="A177" s="56"/>
      <c r="B177" s="57"/>
      <c r="C177" s="113" t="s">
        <v>556</v>
      </c>
      <c r="D177" s="114"/>
      <c r="E177" s="114"/>
      <c r="F177" s="114"/>
      <c r="G177" s="114"/>
      <c r="H177" s="114"/>
      <c r="I177" s="46"/>
      <c r="J177" s="56"/>
      <c r="K177" s="44"/>
      <c r="L177" s="46"/>
    </row>
    <row r="178" spans="1:12" ht="14.25" hidden="1" x14ac:dyDescent="0.2">
      <c r="A178" s="56"/>
      <c r="B178" s="57"/>
      <c r="C178" s="114" t="s">
        <v>573</v>
      </c>
      <c r="D178" s="114"/>
      <c r="E178" s="114"/>
      <c r="F178" s="114"/>
      <c r="G178" s="114"/>
      <c r="H178" s="114"/>
      <c r="I178" s="46"/>
      <c r="J178" s="56"/>
      <c r="K178" s="44"/>
      <c r="L178" s="46">
        <f>SUM(BK60:BK155)</f>
        <v>0</v>
      </c>
    </row>
    <row r="179" spans="1:12" ht="14.25" hidden="1" x14ac:dyDescent="0.2">
      <c r="A179" s="56"/>
      <c r="B179" s="57"/>
      <c r="C179" s="114" t="s">
        <v>574</v>
      </c>
      <c r="D179" s="114"/>
      <c r="E179" s="114"/>
      <c r="F179" s="114"/>
      <c r="G179" s="114"/>
      <c r="H179" s="114"/>
      <c r="I179" s="46"/>
      <c r="J179" s="56"/>
      <c r="K179" s="44"/>
      <c r="L179" s="46">
        <f>SUM(BD60:BD155)</f>
        <v>0</v>
      </c>
    </row>
    <row r="180" spans="1:12" ht="14.25" hidden="1" x14ac:dyDescent="0.2">
      <c r="A180" s="56"/>
      <c r="B180" s="57"/>
      <c r="C180" s="114" t="s">
        <v>585</v>
      </c>
      <c r="D180" s="114"/>
      <c r="E180" s="114"/>
      <c r="F180" s="114"/>
      <c r="G180" s="114"/>
      <c r="H180" s="114"/>
      <c r="I180" s="46"/>
      <c r="J180" s="56"/>
      <c r="K180" s="44"/>
      <c r="L180" s="46">
        <f>L131</f>
        <v>0</v>
      </c>
    </row>
    <row r="181" spans="1:12" ht="14.25" x14ac:dyDescent="0.2">
      <c r="A181" s="56"/>
      <c r="B181" s="57"/>
      <c r="C181" s="115" t="s">
        <v>586</v>
      </c>
      <c r="D181" s="114"/>
      <c r="E181" s="114"/>
      <c r="F181" s="114"/>
      <c r="G181" s="114"/>
      <c r="H181" s="114"/>
      <c r="I181" s="46"/>
      <c r="J181" s="56"/>
      <c r="K181" s="44"/>
      <c r="L181" s="46"/>
    </row>
    <row r="182" spans="1:12" ht="14.25" hidden="1" x14ac:dyDescent="0.2">
      <c r="A182" s="56"/>
      <c r="B182" s="57"/>
      <c r="C182" s="114" t="s">
        <v>587</v>
      </c>
      <c r="D182" s="114"/>
      <c r="E182" s="114"/>
      <c r="F182" s="114"/>
      <c r="G182" s="114"/>
      <c r="H182" s="114"/>
      <c r="I182" s="46"/>
      <c r="J182" s="56"/>
      <c r="K182" s="44"/>
      <c r="L182" s="46">
        <f>SUM(AX60:AX155)</f>
        <v>0</v>
      </c>
    </row>
    <row r="183" spans="1:12" ht="14.25" hidden="1" x14ac:dyDescent="0.2">
      <c r="A183" s="56"/>
      <c r="B183" s="57"/>
      <c r="C183" s="114" t="s">
        <v>588</v>
      </c>
      <c r="D183" s="114"/>
      <c r="E183" s="114"/>
      <c r="F183" s="114"/>
      <c r="G183" s="114"/>
      <c r="H183" s="114"/>
      <c r="I183" s="46"/>
      <c r="J183" s="56"/>
      <c r="K183" s="44"/>
      <c r="L183" s="46">
        <f>SUM(AY60:AY155)</f>
        <v>0</v>
      </c>
    </row>
    <row r="184" spans="1:12" ht="14.25" x14ac:dyDescent="0.2">
      <c r="A184" s="56"/>
      <c r="B184" s="57"/>
      <c r="C184" s="114" t="s">
        <v>589</v>
      </c>
      <c r="D184" s="114"/>
      <c r="E184" s="114"/>
      <c r="F184" s="117"/>
      <c r="G184" s="47">
        <f>Source!F97</f>
        <v>471.81148000000002</v>
      </c>
      <c r="H184" s="56"/>
      <c r="I184" s="56"/>
      <c r="J184" s="56"/>
      <c r="K184" s="56"/>
      <c r="L184" s="56"/>
    </row>
    <row r="185" spans="1:12" ht="14.25" hidden="1" customHeight="1" x14ac:dyDescent="0.2">
      <c r="A185" s="56"/>
      <c r="B185" s="57"/>
      <c r="C185" s="114" t="s">
        <v>590</v>
      </c>
      <c r="D185" s="114"/>
      <c r="E185" s="114"/>
      <c r="F185" s="117"/>
      <c r="G185" s="47">
        <f>Source!F98</f>
        <v>0</v>
      </c>
      <c r="H185" s="56"/>
      <c r="I185" s="56"/>
      <c r="J185" s="56"/>
      <c r="K185" s="56"/>
      <c r="L185" s="56"/>
    </row>
    <row r="186" spans="1:12" ht="14.25" customHeight="1" x14ac:dyDescent="0.2">
      <c r="A186" s="56"/>
      <c r="B186" s="57"/>
      <c r="C186" s="58"/>
      <c r="D186" s="58"/>
      <c r="E186" s="58"/>
      <c r="F186" s="66"/>
      <c r="G186" s="47"/>
      <c r="H186" s="56"/>
      <c r="I186" s="56"/>
      <c r="J186" s="56"/>
      <c r="K186" s="56"/>
      <c r="L186" s="56"/>
    </row>
    <row r="187" spans="1:12" ht="14.25" customHeight="1" x14ac:dyDescent="0.2">
      <c r="A187" s="56"/>
      <c r="B187" s="57"/>
      <c r="C187" s="58" t="s">
        <v>650</v>
      </c>
      <c r="D187" s="58"/>
      <c r="E187" s="58"/>
      <c r="F187" s="66"/>
      <c r="G187" s="47"/>
      <c r="H187" s="56"/>
      <c r="I187" s="56"/>
      <c r="J187" s="56"/>
      <c r="K187" s="56"/>
      <c r="L187" s="56">
        <f>L157*22/100</f>
        <v>116225.00779999999</v>
      </c>
    </row>
    <row r="188" spans="1:12" s="82" customFormat="1" ht="14.25" x14ac:dyDescent="0.2">
      <c r="C188" s="82" t="s">
        <v>651</v>
      </c>
      <c r="L188" s="83">
        <f>L157+L187</f>
        <v>644520.49780000001</v>
      </c>
    </row>
    <row r="189" spans="1:12" s="82" customFormat="1" ht="14.25" x14ac:dyDescent="0.2">
      <c r="L189" s="83"/>
    </row>
    <row r="190" spans="1:12" s="82" customFormat="1" ht="14.25" x14ac:dyDescent="0.2">
      <c r="C190" s="82" t="s">
        <v>652</v>
      </c>
      <c r="L190" s="83"/>
    </row>
    <row r="191" spans="1:12" s="84" customFormat="1" ht="15" x14ac:dyDescent="0.25">
      <c r="C191" s="84" t="s">
        <v>653</v>
      </c>
      <c r="L191" s="85">
        <f>L188*0.9175572519</f>
        <v>591384.45675458806</v>
      </c>
    </row>
    <row r="194" spans="1:12" ht="14.25" customHeight="1" x14ac:dyDescent="0.2">
      <c r="A194" s="71"/>
      <c r="B194" s="72" t="s">
        <v>591</v>
      </c>
      <c r="C194" s="73" t="str">
        <f>IF(Source!AC12&lt;&gt;"", Source!AC12," ")</f>
        <v xml:space="preserve"> </v>
      </c>
      <c r="D194" s="33"/>
      <c r="E194" s="33"/>
      <c r="F194" s="33"/>
      <c r="G194" s="33"/>
      <c r="H194" s="13" t="str">
        <f>IF(Source!AB12&lt;&gt;"", Source!AB12," ")</f>
        <v xml:space="preserve"> </v>
      </c>
      <c r="I194" s="23"/>
      <c r="J194" s="23"/>
      <c r="K194" s="37"/>
      <c r="L194" s="37"/>
    </row>
    <row r="195" spans="1:12" ht="14.25" customHeight="1" x14ac:dyDescent="0.2">
      <c r="A195" s="71"/>
      <c r="B195" s="74"/>
      <c r="C195" s="116" t="s">
        <v>592</v>
      </c>
      <c r="D195" s="116"/>
      <c r="E195" s="116"/>
      <c r="F195" s="116"/>
      <c r="G195" s="116"/>
      <c r="H195" s="23"/>
      <c r="I195" s="23"/>
      <c r="J195" s="23"/>
      <c r="K195" s="37"/>
      <c r="L195" s="37"/>
    </row>
    <row r="196" spans="1:12" ht="14.25" customHeight="1" x14ac:dyDescent="0.2">
      <c r="A196" s="71"/>
      <c r="B196" s="74"/>
      <c r="C196" s="12"/>
      <c r="D196" s="12"/>
      <c r="E196" s="12"/>
      <c r="F196" s="12"/>
      <c r="G196" s="12"/>
      <c r="H196" s="23"/>
      <c r="I196" s="23"/>
      <c r="J196" s="23"/>
      <c r="K196" s="37"/>
      <c r="L196" s="37"/>
    </row>
    <row r="197" spans="1:12" ht="14.25" customHeight="1" x14ac:dyDescent="0.2">
      <c r="A197" s="71"/>
      <c r="B197" s="72" t="s">
        <v>593</v>
      </c>
      <c r="C197" s="73" t="str">
        <f>IF(Source!AE12&lt;&gt;"", Source!AE12," ")</f>
        <v xml:space="preserve"> </v>
      </c>
      <c r="D197" s="33"/>
      <c r="E197" s="33"/>
      <c r="F197" s="33"/>
      <c r="G197" s="33"/>
      <c r="H197" s="13" t="str">
        <f>IF(Source!AD12&lt;&gt;"", Source!AD12," ")</f>
        <v xml:space="preserve"> </v>
      </c>
      <c r="I197" s="23"/>
      <c r="J197" s="23"/>
      <c r="K197" s="37"/>
      <c r="L197" s="37"/>
    </row>
    <row r="198" spans="1:12" ht="14.25" customHeight="1" x14ac:dyDescent="0.2">
      <c r="A198" s="12"/>
      <c r="B198" s="12"/>
      <c r="C198" s="116" t="s">
        <v>592</v>
      </c>
      <c r="D198" s="116"/>
      <c r="E198" s="116"/>
      <c r="F198" s="116"/>
      <c r="G198" s="116"/>
      <c r="H198" s="23"/>
      <c r="I198" s="23"/>
      <c r="J198" s="23"/>
      <c r="K198" s="37"/>
      <c r="L198" s="37"/>
    </row>
  </sheetData>
  <mergeCells count="146">
    <mergeCell ref="C195:G195"/>
    <mergeCell ref="C198:G198"/>
    <mergeCell ref="C180:H180"/>
    <mergeCell ref="C181:H181"/>
    <mergeCell ref="C182:H182"/>
    <mergeCell ref="C183:H183"/>
    <mergeCell ref="C184:F184"/>
    <mergeCell ref="C185:F185"/>
    <mergeCell ref="C174:H174"/>
    <mergeCell ref="C175:H175"/>
    <mergeCell ref="C176:H176"/>
    <mergeCell ref="C177:H177"/>
    <mergeCell ref="C178:H178"/>
    <mergeCell ref="C179:H179"/>
    <mergeCell ref="C168:H168"/>
    <mergeCell ref="C169:H169"/>
    <mergeCell ref="C170:H170"/>
    <mergeCell ref="C171:H171"/>
    <mergeCell ref="C172:H172"/>
    <mergeCell ref="C173:H173"/>
    <mergeCell ref="C162:H162"/>
    <mergeCell ref="C163:H163"/>
    <mergeCell ref="C164:H164"/>
    <mergeCell ref="C165:H165"/>
    <mergeCell ref="C166:H166"/>
    <mergeCell ref="C167:H167"/>
    <mergeCell ref="C155:H155"/>
    <mergeCell ref="C157:H157"/>
    <mergeCell ref="C158:H158"/>
    <mergeCell ref="C159:H159"/>
    <mergeCell ref="C160:H160"/>
    <mergeCell ref="C161:H161"/>
    <mergeCell ref="C149:H149"/>
    <mergeCell ref="C150:H150"/>
    <mergeCell ref="C151:H151"/>
    <mergeCell ref="C152:H152"/>
    <mergeCell ref="C153:H153"/>
    <mergeCell ref="C154:H154"/>
    <mergeCell ref="C143:H143"/>
    <mergeCell ref="C144:H144"/>
    <mergeCell ref="C145:H145"/>
    <mergeCell ref="C146:H146"/>
    <mergeCell ref="C147:H147"/>
    <mergeCell ref="C148:H148"/>
    <mergeCell ref="C137:H137"/>
    <mergeCell ref="C138:H138"/>
    <mergeCell ref="C139:H139"/>
    <mergeCell ref="C140:H140"/>
    <mergeCell ref="C141:H141"/>
    <mergeCell ref="C142:H142"/>
    <mergeCell ref="C131:H131"/>
    <mergeCell ref="C132:H132"/>
    <mergeCell ref="C133:H133"/>
    <mergeCell ref="C134:H134"/>
    <mergeCell ref="C135:H135"/>
    <mergeCell ref="C136:H136"/>
    <mergeCell ref="C123:H123"/>
    <mergeCell ref="C124:H124"/>
    <mergeCell ref="C126:H126"/>
    <mergeCell ref="C127:H127"/>
    <mergeCell ref="C128:H128"/>
    <mergeCell ref="C129:H129"/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C113:H113"/>
    <mergeCell ref="C114:H114"/>
    <mergeCell ref="C115:H115"/>
    <mergeCell ref="C116:H116"/>
    <mergeCell ref="C104:H104"/>
    <mergeCell ref="C106:H106"/>
    <mergeCell ref="C107:H107"/>
    <mergeCell ref="C108:H108"/>
    <mergeCell ref="C109:H109"/>
    <mergeCell ref="C110:H110"/>
    <mergeCell ref="C98:H98"/>
    <mergeCell ref="C99:H99"/>
    <mergeCell ref="C100:H100"/>
    <mergeCell ref="C101:H101"/>
    <mergeCell ref="C102:H102"/>
    <mergeCell ref="C103:H103"/>
    <mergeCell ref="C92:H92"/>
    <mergeCell ref="C93:H93"/>
    <mergeCell ref="C94:H94"/>
    <mergeCell ref="C95:H95"/>
    <mergeCell ref="C96:H96"/>
    <mergeCell ref="C97:H97"/>
    <mergeCell ref="C86:H86"/>
    <mergeCell ref="C87:H87"/>
    <mergeCell ref="C88:H88"/>
    <mergeCell ref="C89:H89"/>
    <mergeCell ref="C90:H90"/>
    <mergeCell ref="C91:H91"/>
    <mergeCell ref="E54:G57"/>
    <mergeCell ref="H54:L57"/>
    <mergeCell ref="C82:H82"/>
    <mergeCell ref="I82:J82"/>
    <mergeCell ref="K82:L82"/>
    <mergeCell ref="C84:H84"/>
    <mergeCell ref="C51:D51"/>
    <mergeCell ref="C52:D52"/>
    <mergeCell ref="A54:A58"/>
    <mergeCell ref="B54:B58"/>
    <mergeCell ref="C54:C58"/>
    <mergeCell ref="D54:D58"/>
    <mergeCell ref="A36:L36"/>
    <mergeCell ref="C41:L41"/>
    <mergeCell ref="C42:L42"/>
    <mergeCell ref="C46:D46"/>
    <mergeCell ref="C49:D49"/>
    <mergeCell ref="C50:D50"/>
    <mergeCell ref="A27:L27"/>
    <mergeCell ref="A28:L28"/>
    <mergeCell ref="A30:L30"/>
    <mergeCell ref="A31:L31"/>
    <mergeCell ref="A33:L33"/>
    <mergeCell ref="A35:L35"/>
    <mergeCell ref="A20:E20"/>
    <mergeCell ref="F20:L20"/>
    <mergeCell ref="A22:E22"/>
    <mergeCell ref="F22:L22"/>
    <mergeCell ref="A24:E24"/>
    <mergeCell ref="F24:L24"/>
    <mergeCell ref="A14:E14"/>
    <mergeCell ref="F14:L14"/>
    <mergeCell ref="A16:E16"/>
    <mergeCell ref="F16:L16"/>
    <mergeCell ref="A18:E18"/>
    <mergeCell ref="F18:L18"/>
    <mergeCell ref="B7:E7"/>
    <mergeCell ref="H7:L7"/>
    <mergeCell ref="A10:E10"/>
    <mergeCell ref="F10:L10"/>
    <mergeCell ref="A12:E12"/>
    <mergeCell ref="F12:L12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/>
  </sheetViews>
  <sheetFormatPr defaultRowHeight="12.75" x14ac:dyDescent="0.2"/>
  <sheetData>
    <row r="1" spans="1:28" x14ac:dyDescent="0.2">
      <c r="A1" t="s">
        <v>622</v>
      </c>
      <c r="B1" t="s">
        <v>624</v>
      </c>
      <c r="C1" t="s">
        <v>625</v>
      </c>
      <c r="D1" t="s">
        <v>626</v>
      </c>
      <c r="E1" t="s">
        <v>627</v>
      </c>
      <c r="F1" t="s">
        <v>628</v>
      </c>
      <c r="G1" t="s">
        <v>629</v>
      </c>
      <c r="H1" t="s">
        <v>630</v>
      </c>
      <c r="I1" t="s">
        <v>631</v>
      </c>
      <c r="J1" t="s">
        <v>632</v>
      </c>
      <c r="K1" t="s">
        <v>633</v>
      </c>
      <c r="L1" t="s">
        <v>634</v>
      </c>
      <c r="M1" t="s">
        <v>635</v>
      </c>
      <c r="N1" t="s">
        <v>636</v>
      </c>
      <c r="O1" t="s">
        <v>623</v>
      </c>
    </row>
    <row r="2" spans="1:28" x14ac:dyDescent="0.2">
      <c r="A2">
        <v>1</v>
      </c>
      <c r="B2">
        <v>0</v>
      </c>
      <c r="C2">
        <v>0</v>
      </c>
      <c r="D2">
        <v>1</v>
      </c>
      <c r="E2">
        <v>1</v>
      </c>
      <c r="F2">
        <v>1</v>
      </c>
      <c r="G2">
        <v>1</v>
      </c>
      <c r="H2">
        <v>0</v>
      </c>
      <c r="I2">
        <v>0</v>
      </c>
      <c r="J2">
        <v>0</v>
      </c>
      <c r="K2">
        <v>1</v>
      </c>
      <c r="L2">
        <v>50265625</v>
      </c>
      <c r="M2">
        <v>0</v>
      </c>
      <c r="N2">
        <v>0</v>
      </c>
      <c r="O2">
        <v>0</v>
      </c>
    </row>
    <row r="4" spans="1:28" x14ac:dyDescent="0.2">
      <c r="A4" t="s">
        <v>594</v>
      </c>
      <c r="B4" t="s">
        <v>595</v>
      </c>
      <c r="C4" t="s">
        <v>596</v>
      </c>
      <c r="D4" t="s">
        <v>597</v>
      </c>
      <c r="E4" t="s">
        <v>598</v>
      </c>
      <c r="F4" t="s">
        <v>599</v>
      </c>
      <c r="G4" t="s">
        <v>600</v>
      </c>
      <c r="H4" t="s">
        <v>601</v>
      </c>
      <c r="I4" t="s">
        <v>602</v>
      </c>
      <c r="J4" t="s">
        <v>603</v>
      </c>
      <c r="K4" t="s">
        <v>604</v>
      </c>
      <c r="L4" t="s">
        <v>605</v>
      </c>
      <c r="M4" t="s">
        <v>606</v>
      </c>
      <c r="N4" t="s">
        <v>607</v>
      </c>
      <c r="O4" t="s">
        <v>608</v>
      </c>
      <c r="P4" t="s">
        <v>609</v>
      </c>
      <c r="Q4" t="s">
        <v>610</v>
      </c>
      <c r="R4" t="s">
        <v>611</v>
      </c>
      <c r="S4" t="s">
        <v>612</v>
      </c>
      <c r="T4" t="s">
        <v>613</v>
      </c>
      <c r="U4" t="s">
        <v>617</v>
      </c>
      <c r="V4" t="s">
        <v>618</v>
      </c>
      <c r="W4" t="s">
        <v>619</v>
      </c>
      <c r="X4" t="s">
        <v>620</v>
      </c>
      <c r="Y4" t="s">
        <v>621</v>
      </c>
      <c r="Z4" t="s">
        <v>614</v>
      </c>
      <c r="AA4" t="s">
        <v>615</v>
      </c>
      <c r="AB4" t="s">
        <v>616</v>
      </c>
    </row>
    <row r="6" spans="1:28" x14ac:dyDescent="0.2">
      <c r="A6">
        <f>Source!A20</f>
        <v>3</v>
      </c>
      <c r="B6">
        <v>20</v>
      </c>
      <c r="G6" t="str">
        <f>Source!G20</f>
        <v>Новая локальная смета</v>
      </c>
    </row>
    <row r="7" spans="1:28" x14ac:dyDescent="0.2">
      <c r="A7">
        <v>20</v>
      </c>
      <c r="B7">
        <v>15</v>
      </c>
      <c r="C7">
        <v>3</v>
      </c>
      <c r="D7">
        <v>0</v>
      </c>
      <c r="E7">
        <f>SmtRes!AV15</f>
        <v>0</v>
      </c>
      <c r="F7" t="str">
        <f>SmtRes!I15</f>
        <v>25.1.01.05-0023</v>
      </c>
      <c r="G7" t="str">
        <f>SmtRes!K15</f>
        <v>Шпалы из древесины хвойных пород для колеи 600 мм, пропитанные, длина 1200 мм, тип III</v>
      </c>
      <c r="H7" t="str">
        <f>SmtRes!O15</f>
        <v>ШТ</v>
      </c>
      <c r="I7">
        <f>SmtRes!Y15*Source!I24</f>
        <v>5.9213923999999993</v>
      </c>
      <c r="J7">
        <f>SmtRes!AO15</f>
        <v>0</v>
      </c>
      <c r="K7">
        <f>SmtRes!AE15</f>
        <v>44.9</v>
      </c>
      <c r="M7">
        <f>ROUND(I7*K7, 2)</f>
        <v>265.87</v>
      </c>
      <c r="N7">
        <f>SmtRes!AA15</f>
        <v>57.02</v>
      </c>
      <c r="O7">
        <f>SmtRes!DF15</f>
        <v>337.64</v>
      </c>
      <c r="P7">
        <f>SmtRes!AG15</f>
        <v>0</v>
      </c>
      <c r="R7">
        <f>ROUND(I7*P7, 2)</f>
        <v>0</v>
      </c>
      <c r="S7">
        <f>SmtRes!AC15</f>
        <v>0</v>
      </c>
      <c r="T7">
        <f>SmtRes!DH15</f>
        <v>0</v>
      </c>
      <c r="U7">
        <v>3</v>
      </c>
      <c r="Z7">
        <f>SmtRes!X15</f>
        <v>1564325023</v>
      </c>
      <c r="AA7">
        <v>-778158206</v>
      </c>
      <c r="AB7">
        <v>-408551639</v>
      </c>
    </row>
    <row r="8" spans="1:28" x14ac:dyDescent="0.2">
      <c r="A8">
        <v>20</v>
      </c>
      <c r="B8">
        <v>14</v>
      </c>
      <c r="C8">
        <v>3</v>
      </c>
      <c r="D8">
        <v>0</v>
      </c>
      <c r="E8">
        <f>SmtRes!AV14</f>
        <v>0</v>
      </c>
      <c r="F8" t="str">
        <f>SmtRes!I14</f>
        <v>11.1.03.06-0091</v>
      </c>
      <c r="G8" t="str">
        <f>SmtRes!K14</f>
        <v>Доска обрезная, хвойных пород, ширина 75-150 мм, толщина 32-40 мм, длина 4-6,5 м, сорт III</v>
      </c>
      <c r="H8" t="str">
        <f>SmtRes!O14</f>
        <v>м3</v>
      </c>
      <c r="I8">
        <f>SmtRes!Y14*Source!I24</f>
        <v>3.4831719999999997</v>
      </c>
      <c r="J8">
        <f>SmtRes!AO14</f>
        <v>0</v>
      </c>
      <c r="K8">
        <f>SmtRes!AE14</f>
        <v>1155</v>
      </c>
      <c r="M8">
        <f>ROUND(I8*K8, 2)</f>
        <v>4023.06</v>
      </c>
      <c r="N8">
        <f>SmtRes!AA14</f>
        <v>1155</v>
      </c>
      <c r="O8">
        <f>SmtRes!DF14</f>
        <v>4023.06</v>
      </c>
      <c r="P8">
        <f>SmtRes!AG14</f>
        <v>0</v>
      </c>
      <c r="R8">
        <f>ROUND(I8*P8, 2)</f>
        <v>0</v>
      </c>
      <c r="S8">
        <f>SmtRes!AC14</f>
        <v>0</v>
      </c>
      <c r="T8">
        <f>SmtRes!DH14</f>
        <v>0</v>
      </c>
      <c r="U8">
        <v>3</v>
      </c>
      <c r="Z8">
        <f>SmtRes!X14</f>
        <v>-330517304</v>
      </c>
      <c r="AA8">
        <v>-621307649</v>
      </c>
      <c r="AB8">
        <v>-621307649</v>
      </c>
    </row>
    <row r="9" spans="1:28" x14ac:dyDescent="0.2">
      <c r="A9">
        <v>20</v>
      </c>
      <c r="B9">
        <v>13</v>
      </c>
      <c r="C9">
        <v>3</v>
      </c>
      <c r="D9">
        <v>0</v>
      </c>
      <c r="E9">
        <f>SmtRes!AV13</f>
        <v>0</v>
      </c>
      <c r="F9" t="str">
        <f>SmtRes!I13</f>
        <v>11.1.02.04-0031</v>
      </c>
      <c r="G9" t="str">
        <f>SmtRes!K13</f>
        <v>Лесоматериалы круглые, хвойных пород, для строительства, диаметр 14-24 см, длина 3-6,5 м</v>
      </c>
      <c r="H9" t="str">
        <f>SmtRes!O13</f>
        <v>м3</v>
      </c>
      <c r="I9">
        <f>SmtRes!Y13*Source!I24</f>
        <v>2.8498679999999998</v>
      </c>
      <c r="J9">
        <f>SmtRes!AO13</f>
        <v>0</v>
      </c>
      <c r="K9">
        <f>SmtRes!AE13</f>
        <v>558.33000000000004</v>
      </c>
      <c r="M9">
        <f>ROUND(I9*K9, 2)</f>
        <v>1591.17</v>
      </c>
      <c r="N9">
        <f>SmtRes!AA13</f>
        <v>597.41</v>
      </c>
      <c r="O9">
        <f>SmtRes!DF13</f>
        <v>1702.54</v>
      </c>
      <c r="P9">
        <f>SmtRes!AG13</f>
        <v>0</v>
      </c>
      <c r="R9">
        <f>ROUND(I9*P9, 2)</f>
        <v>0</v>
      </c>
      <c r="S9">
        <f>SmtRes!AC13</f>
        <v>0</v>
      </c>
      <c r="T9">
        <f>SmtRes!DH13</f>
        <v>0</v>
      </c>
      <c r="U9">
        <v>3</v>
      </c>
      <c r="Z9">
        <f>SmtRes!X13</f>
        <v>-1106705582</v>
      </c>
      <c r="AA9">
        <v>-1470868447</v>
      </c>
      <c r="AB9">
        <v>-1803002211</v>
      </c>
    </row>
    <row r="10" spans="1:28" x14ac:dyDescent="0.2">
      <c r="A10">
        <v>20</v>
      </c>
      <c r="B10">
        <v>9</v>
      </c>
      <c r="C10">
        <v>3</v>
      </c>
      <c r="D10">
        <v>0</v>
      </c>
      <c r="E10">
        <f>SmtRes!AV9</f>
        <v>0</v>
      </c>
      <c r="F10" t="str">
        <f>SmtRes!I9</f>
        <v>01.7.15.06-0111</v>
      </c>
      <c r="G10" t="str">
        <f>SmtRes!K9</f>
        <v>Гвозди строительные</v>
      </c>
      <c r="H10" t="str">
        <f>SmtRes!O9</f>
        <v>т</v>
      </c>
      <c r="I10">
        <f>SmtRes!Y9*Source!I24</f>
        <v>6.9663440000000007E-2</v>
      </c>
      <c r="J10">
        <f>SmtRes!AO9</f>
        <v>0</v>
      </c>
      <c r="K10">
        <f>SmtRes!AE9</f>
        <v>11978</v>
      </c>
      <c r="M10">
        <f>ROUND(I10*K10, 2)</f>
        <v>834.43</v>
      </c>
      <c r="N10">
        <f>SmtRes!AA9</f>
        <v>14373.6</v>
      </c>
      <c r="O10">
        <f>SmtRes!DF9</f>
        <v>1001.31</v>
      </c>
      <c r="P10">
        <f>SmtRes!AG9</f>
        <v>0</v>
      </c>
      <c r="R10">
        <f>ROUND(I10*P10, 2)</f>
        <v>0</v>
      </c>
      <c r="S10">
        <f>SmtRes!AC9</f>
        <v>0</v>
      </c>
      <c r="T10">
        <f>SmtRes!DH9</f>
        <v>0</v>
      </c>
      <c r="U10">
        <v>3</v>
      </c>
      <c r="Z10">
        <f>SmtRes!X9</f>
        <v>-45966985</v>
      </c>
      <c r="AA10">
        <v>-315776304</v>
      </c>
      <c r="AB10">
        <v>412770509</v>
      </c>
    </row>
    <row r="11" spans="1:28" x14ac:dyDescent="0.2">
      <c r="A11">
        <v>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W21"/>
  <sheetViews>
    <sheetView workbookViewId="0"/>
  </sheetViews>
  <sheetFormatPr defaultRowHeight="12.75" x14ac:dyDescent="0.2"/>
  <cols>
    <col min="1" max="1" width="18.7109375" customWidth="1"/>
    <col min="2" max="2" width="40.7109375" customWidth="1"/>
    <col min="3" max="6" width="12.7109375" customWidth="1"/>
    <col min="99" max="99" width="54.28515625" hidden="1" customWidth="1"/>
    <col min="100" max="102" width="0" hidden="1" customWidth="1"/>
  </cols>
  <sheetData>
    <row r="2" spans="1:101" ht="16.5" x14ac:dyDescent="0.2">
      <c r="A2" s="120" t="str">
        <f>CONCATENATE( "Основание: ЛС №", Source!L20)</f>
        <v>Основание: ЛС №Новая локальная смета</v>
      </c>
      <c r="B2" s="120"/>
      <c r="C2" s="120"/>
      <c r="D2" s="120"/>
      <c r="E2" s="120"/>
      <c r="F2" s="120"/>
      <c r="CU2" s="75" t="s">
        <v>637</v>
      </c>
    </row>
    <row r="3" spans="1:101" ht="16.5" x14ac:dyDescent="0.2">
      <c r="A3" s="121" t="s">
        <v>638</v>
      </c>
      <c r="B3" s="122"/>
      <c r="C3" s="122"/>
      <c r="D3" s="122"/>
      <c r="E3" s="122"/>
      <c r="F3" s="122"/>
    </row>
    <row r="4" spans="1:101" ht="49.5" x14ac:dyDescent="0.2">
      <c r="A4" s="121" t="str">
        <f>CONCATENATE("Объект: ",IF(Source!G105&lt;&gt;"Новый объект", Source!G105, ""))</f>
        <v>Объект: МОДУЛЬ приемн.отделение Ленина 1 19,06,26 (стена 1*23,4) упор пандуса</v>
      </c>
      <c r="B4" s="122"/>
      <c r="C4" s="122"/>
      <c r="D4" s="122"/>
      <c r="E4" s="122"/>
      <c r="F4" s="122"/>
      <c r="CU4" s="76" t="s">
        <v>639</v>
      </c>
    </row>
    <row r="5" spans="1:101" x14ac:dyDescent="0.2">
      <c r="A5" s="123" t="s">
        <v>526</v>
      </c>
      <c r="B5" s="123" t="s">
        <v>640</v>
      </c>
      <c r="C5" s="123" t="s">
        <v>528</v>
      </c>
      <c r="D5" s="123" t="s">
        <v>641</v>
      </c>
      <c r="E5" s="126" t="s">
        <v>642</v>
      </c>
      <c r="F5" s="127"/>
    </row>
    <row r="6" spans="1:101" x14ac:dyDescent="0.2">
      <c r="A6" s="124"/>
      <c r="B6" s="124"/>
      <c r="C6" s="124"/>
      <c r="D6" s="124"/>
      <c r="E6" s="128"/>
      <c r="F6" s="129"/>
    </row>
    <row r="7" spans="1:101" ht="14.25" x14ac:dyDescent="0.2">
      <c r="A7" s="125"/>
      <c r="B7" s="125"/>
      <c r="C7" s="125"/>
      <c r="D7" s="125"/>
      <c r="E7" s="77" t="s">
        <v>643</v>
      </c>
      <c r="F7" s="77" t="s">
        <v>644</v>
      </c>
    </row>
    <row r="8" spans="1:101" ht="14.25" x14ac:dyDescent="0.2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</row>
    <row r="9" spans="1:101" ht="16.5" x14ac:dyDescent="0.2">
      <c r="A9" s="121" t="str">
        <f>CONCATENATE("Локальная смета: ",IF(Source!G22&lt;&gt;"Новая локальная смета", Source!G22, ""))</f>
        <v xml:space="preserve">Локальная смета: </v>
      </c>
      <c r="B9" s="122"/>
      <c r="C9" s="122"/>
      <c r="D9" s="122"/>
      <c r="E9" s="122"/>
      <c r="F9" s="122"/>
    </row>
    <row r="10" spans="1:101" ht="14.25" x14ac:dyDescent="0.2">
      <c r="A10" s="130" t="s">
        <v>645</v>
      </c>
      <c r="B10" s="131"/>
      <c r="C10" s="131"/>
      <c r="D10" s="131"/>
      <c r="E10" s="131"/>
      <c r="F10" s="131"/>
    </row>
    <row r="11" spans="1:101" ht="14.25" x14ac:dyDescent="0.2">
      <c r="A11" s="78" t="s">
        <v>346</v>
      </c>
      <c r="B11" s="79" t="s">
        <v>348</v>
      </c>
      <c r="C11" s="79" t="s">
        <v>28</v>
      </c>
      <c r="D11" s="80">
        <f>ROUND(SUMIF(RV_DATA!AB7:AB10, 412770509, RV_DATA!I7:I10), 6)</f>
        <v>6.9663000000000003E-2</v>
      </c>
      <c r="E11" s="81">
        <f>ROUND(RV_DATA!N10, 6)</f>
        <v>14373.6</v>
      </c>
      <c r="F11" s="81">
        <f>ROUND(SUMIF(RV_DATA!AB7:AB10, 412770509, RV_DATA!O7:O10), 6)</f>
        <v>1001.31</v>
      </c>
      <c r="CW11">
        <v>3</v>
      </c>
    </row>
    <row r="12" spans="1:101" ht="42.75" x14ac:dyDescent="0.2">
      <c r="A12" s="78" t="s">
        <v>349</v>
      </c>
      <c r="B12" s="79" t="s">
        <v>351</v>
      </c>
      <c r="C12" s="79" t="s">
        <v>18</v>
      </c>
      <c r="D12" s="80">
        <f>ROUND(SUMIF(RV_DATA!AB7:AB10, -1803002211, RV_DATA!I7:I10), 6)</f>
        <v>2.8498679999999998</v>
      </c>
      <c r="E12" s="81">
        <f>ROUND(RV_DATA!N9, 6)</f>
        <v>597.41</v>
      </c>
      <c r="F12" s="81">
        <f>ROUND(SUMIF(RV_DATA!AB7:AB10, -1803002211, RV_DATA!O7:O10), 6)</f>
        <v>1702.54</v>
      </c>
      <c r="CW12">
        <v>3</v>
      </c>
    </row>
    <row r="13" spans="1:101" ht="42.75" x14ac:dyDescent="0.2">
      <c r="A13" s="78" t="s">
        <v>352</v>
      </c>
      <c r="B13" s="79" t="s">
        <v>354</v>
      </c>
      <c r="C13" s="79" t="s">
        <v>18</v>
      </c>
      <c r="D13" s="80">
        <f>ROUND(SUMIF(RV_DATA!AB7:AB10, -621307649, RV_DATA!I7:I10), 6)</f>
        <v>3.4831720000000002</v>
      </c>
      <c r="E13" s="81">
        <f>ROUND(RV_DATA!N8, 6)</f>
        <v>1155</v>
      </c>
      <c r="F13" s="81">
        <f>ROUND(SUMIF(RV_DATA!AB7:AB10, -621307649, RV_DATA!O7:O10), 6)</f>
        <v>4023.06</v>
      </c>
      <c r="CW13">
        <v>3</v>
      </c>
    </row>
    <row r="14" spans="1:101" ht="42.75" x14ac:dyDescent="0.2">
      <c r="A14" s="78" t="s">
        <v>355</v>
      </c>
      <c r="B14" s="79" t="s">
        <v>357</v>
      </c>
      <c r="C14" s="79" t="s">
        <v>358</v>
      </c>
      <c r="D14" s="80">
        <f>ROUND(SUMIF(RV_DATA!AB7:AB10, -408551639, RV_DATA!I7:I10), 6)</f>
        <v>5.921392</v>
      </c>
      <c r="E14" s="81">
        <f>ROUND(RV_DATA!N7, 6)</f>
        <v>57.02</v>
      </c>
      <c r="F14" s="81">
        <f>ROUND(SUMIF(RV_DATA!AB7:AB10, -408551639, RV_DATA!O7:O10), 6)</f>
        <v>337.64</v>
      </c>
      <c r="CW14">
        <v>3</v>
      </c>
    </row>
    <row r="15" spans="1:101" ht="15" x14ac:dyDescent="0.25">
      <c r="A15" s="118" t="s">
        <v>646</v>
      </c>
      <c r="B15" s="118"/>
      <c r="C15" s="118"/>
      <c r="D15" s="118"/>
      <c r="E15" s="119">
        <f>SUMIF(CW11:CW14, 3, F11:F14)</f>
        <v>7064.55</v>
      </c>
      <c r="F15" s="118"/>
    </row>
    <row r="17" spans="1:6" ht="16.5" x14ac:dyDescent="0.2">
      <c r="A17" s="132" t="str">
        <f>CONCATENATE("Итого по локальной смете:",IF(Source!G75&lt;&gt;"Новая локальная смета", Source!G75, ""))</f>
        <v>Итого по локальной смете:</v>
      </c>
      <c r="B17" s="133"/>
      <c r="C17" s="133"/>
      <c r="D17" s="133"/>
      <c r="E17" s="133"/>
      <c r="F17" s="134"/>
    </row>
    <row r="18" spans="1:6" ht="15" x14ac:dyDescent="0.25">
      <c r="A18" s="118" t="s">
        <v>646</v>
      </c>
      <c r="B18" s="118"/>
      <c r="C18" s="118"/>
      <c r="D18" s="118"/>
      <c r="E18" s="119">
        <f>SUMIF(CW1:CW17, 3, F1:F17)</f>
        <v>7064.55</v>
      </c>
      <c r="F18" s="118"/>
    </row>
    <row r="19" spans="1:6" ht="14.25" hidden="1" customHeight="1" x14ac:dyDescent="0.25">
      <c r="A19" s="118" t="s">
        <v>647</v>
      </c>
      <c r="B19" s="118"/>
      <c r="C19" s="118"/>
      <c r="D19" s="118"/>
      <c r="E19" s="119">
        <f>SUMIF(CW1:CW18, 4, F1:F18)</f>
        <v>0</v>
      </c>
      <c r="F19" s="118"/>
    </row>
    <row r="20" spans="1:6" ht="14.25" hidden="1" customHeight="1" x14ac:dyDescent="0.25">
      <c r="A20" s="118" t="s">
        <v>648</v>
      </c>
      <c r="B20" s="118"/>
      <c r="C20" s="118"/>
      <c r="D20" s="118"/>
      <c r="E20" s="119">
        <f>SUMIF(CW1:CW19, 5, F1:F19)</f>
        <v>0</v>
      </c>
      <c r="F20" s="118"/>
    </row>
    <row r="21" spans="1:6" ht="14.25" hidden="1" customHeight="1" x14ac:dyDescent="0.25">
      <c r="A21" s="118" t="s">
        <v>649</v>
      </c>
      <c r="B21" s="118"/>
      <c r="C21" s="118"/>
      <c r="D21" s="118"/>
      <c r="E21" s="119">
        <f>SUMIF(CW1:CW20, 6, F1:F20)</f>
        <v>0</v>
      </c>
      <c r="F21" s="118"/>
    </row>
  </sheetData>
  <sortState ref="A11:CW14">
    <sortCondition ref="A11"/>
  </sortState>
  <mergeCells count="21">
    <mergeCell ref="A19:D19"/>
    <mergeCell ref="E19:F19"/>
    <mergeCell ref="A20:D20"/>
    <mergeCell ref="E20:F20"/>
    <mergeCell ref="A21:D21"/>
    <mergeCell ref="E21:F21"/>
    <mergeCell ref="A18:D18"/>
    <mergeCell ref="E18:F18"/>
    <mergeCell ref="A2:F2"/>
    <mergeCell ref="A3:F3"/>
    <mergeCell ref="A4:F4"/>
    <mergeCell ref="A5:A7"/>
    <mergeCell ref="B5:B7"/>
    <mergeCell ref="C5:C7"/>
    <mergeCell ref="D5:D7"/>
    <mergeCell ref="E5:F6"/>
    <mergeCell ref="A9:F9"/>
    <mergeCell ref="A10:F10"/>
    <mergeCell ref="A15:D15"/>
    <mergeCell ref="E15:F15"/>
    <mergeCell ref="A17:F17"/>
  </mergeCells>
  <pageMargins left="0.6" right="0.4" top="0.65" bottom="0.4" header="0.4" footer="0.4"/>
  <pageSetup paperSize="9" scale="85" fitToHeight="0" orientation="portrait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71"/>
  <sheetViews>
    <sheetView workbookViewId="0">
      <selection activeCell="A167" sqref="A167:AX167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165</v>
      </c>
      <c r="C12" s="1">
        <v>0</v>
      </c>
      <c r="D12" s="1">
        <f>ROW(A105)</f>
        <v>105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495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B105</f>
        <v>165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объект_(Копия)_(Копия)_(Копия)_(Копия)_(Копия)_(Копия)_(Копия)_(Копия)_(Копия)_(Копия)</v>
      </c>
      <c r="G18" s="2" t="str">
        <f t="shared" si="0"/>
        <v>МОДУЛЬ приемн.отделение Ленина 1 19,06,26 (стена 1*23,4) упор пандуса</v>
      </c>
      <c r="H18" s="2"/>
      <c r="I18" s="2"/>
      <c r="J18" s="2"/>
      <c r="K18" s="2"/>
      <c r="L18" s="2"/>
      <c r="M18" s="2"/>
      <c r="N18" s="2"/>
      <c r="O18" s="2">
        <f t="shared" ref="O18:AT18" si="1">O105</f>
        <v>130116.37</v>
      </c>
      <c r="P18" s="2">
        <f t="shared" si="1"/>
        <v>-21171.49</v>
      </c>
      <c r="Q18" s="2">
        <f t="shared" si="1"/>
        <v>-19658.39</v>
      </c>
      <c r="R18" s="2">
        <f t="shared" si="1"/>
        <v>-1595.21</v>
      </c>
      <c r="S18" s="2">
        <f t="shared" si="1"/>
        <v>172541.46</v>
      </c>
      <c r="T18" s="2">
        <f t="shared" si="1"/>
        <v>0</v>
      </c>
      <c r="U18" s="2">
        <f t="shared" si="1"/>
        <v>471.81148000000002</v>
      </c>
      <c r="V18" s="2">
        <f t="shared" si="1"/>
        <v>0</v>
      </c>
      <c r="W18" s="2">
        <f t="shared" si="1"/>
        <v>0</v>
      </c>
      <c r="X18" s="2">
        <f t="shared" si="1"/>
        <v>239324.75</v>
      </c>
      <c r="Y18" s="2">
        <f t="shared" si="1"/>
        <v>158980.01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528421.13</v>
      </c>
      <c r="AS18" s="2">
        <f t="shared" si="1"/>
        <v>528421.13</v>
      </c>
      <c r="AT18" s="2">
        <f t="shared" si="1"/>
        <v>0</v>
      </c>
      <c r="AU18" s="2">
        <f t="shared" ref="AU18:BZ18" si="2">AU105</f>
        <v>0</v>
      </c>
      <c r="AV18" s="2">
        <f t="shared" si="2"/>
        <v>-21171.49</v>
      </c>
      <c r="AW18" s="2">
        <f t="shared" si="2"/>
        <v>-21171.49</v>
      </c>
      <c r="AX18" s="2">
        <f t="shared" si="2"/>
        <v>0</v>
      </c>
      <c r="AY18" s="2">
        <f t="shared" si="2"/>
        <v>-21171.49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CA105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DG105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EM105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FS105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ROW(A75)</f>
        <v>75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B75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O75</f>
        <v>130116.37</v>
      </c>
      <c r="P22" s="2">
        <f t="shared" si="8"/>
        <v>-21171.49</v>
      </c>
      <c r="Q22" s="2">
        <f t="shared" si="8"/>
        <v>-19658.39</v>
      </c>
      <c r="R22" s="2">
        <f t="shared" si="8"/>
        <v>-1595.21</v>
      </c>
      <c r="S22" s="2">
        <f t="shared" si="8"/>
        <v>172541.46</v>
      </c>
      <c r="T22" s="2">
        <f t="shared" si="8"/>
        <v>0</v>
      </c>
      <c r="U22" s="2">
        <f t="shared" si="8"/>
        <v>471.81148000000002</v>
      </c>
      <c r="V22" s="2">
        <f t="shared" si="8"/>
        <v>0</v>
      </c>
      <c r="W22" s="2">
        <f t="shared" si="8"/>
        <v>0</v>
      </c>
      <c r="X22" s="2">
        <f t="shared" si="8"/>
        <v>239324.75</v>
      </c>
      <c r="Y22" s="2">
        <f t="shared" si="8"/>
        <v>158980.01</v>
      </c>
      <c r="Z22" s="2">
        <f t="shared" si="8"/>
        <v>0</v>
      </c>
      <c r="AA22" s="2">
        <f t="shared" si="8"/>
        <v>0</v>
      </c>
      <c r="AB22" s="2">
        <f t="shared" si="8"/>
        <v>130116.37</v>
      </c>
      <c r="AC22" s="2">
        <f t="shared" si="8"/>
        <v>-21171.49</v>
      </c>
      <c r="AD22" s="2">
        <f t="shared" si="8"/>
        <v>-19658.39</v>
      </c>
      <c r="AE22" s="2">
        <f t="shared" si="8"/>
        <v>-1595.21</v>
      </c>
      <c r="AF22" s="2">
        <f t="shared" si="8"/>
        <v>172541.46</v>
      </c>
      <c r="AG22" s="2">
        <f t="shared" si="8"/>
        <v>0</v>
      </c>
      <c r="AH22" s="2">
        <f t="shared" si="8"/>
        <v>471.81148000000002</v>
      </c>
      <c r="AI22" s="2">
        <f t="shared" si="8"/>
        <v>0</v>
      </c>
      <c r="AJ22" s="2">
        <f t="shared" si="8"/>
        <v>0</v>
      </c>
      <c r="AK22" s="2">
        <f t="shared" si="8"/>
        <v>239324.75</v>
      </c>
      <c r="AL22" s="2">
        <f t="shared" si="8"/>
        <v>158980.01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528421.13</v>
      </c>
      <c r="AS22" s="2">
        <f t="shared" si="8"/>
        <v>528421.13</v>
      </c>
      <c r="AT22" s="2">
        <f t="shared" si="8"/>
        <v>0</v>
      </c>
      <c r="AU22" s="2">
        <f t="shared" ref="AU22:BZ22" si="9">AU75</f>
        <v>0</v>
      </c>
      <c r="AV22" s="2">
        <f t="shared" si="9"/>
        <v>-21171.49</v>
      </c>
      <c r="AW22" s="2">
        <f t="shared" si="9"/>
        <v>-21171.49</v>
      </c>
      <c r="AX22" s="2">
        <f t="shared" si="9"/>
        <v>0</v>
      </c>
      <c r="AY22" s="2">
        <f t="shared" si="9"/>
        <v>-21171.49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CA75</f>
        <v>528421.13</v>
      </c>
      <c r="CB22" s="2">
        <f t="shared" si="10"/>
        <v>528421.13</v>
      </c>
      <c r="CC22" s="2">
        <f t="shared" si="10"/>
        <v>0</v>
      </c>
      <c r="CD22" s="2">
        <f t="shared" si="10"/>
        <v>0</v>
      </c>
      <c r="CE22" s="2">
        <f t="shared" si="10"/>
        <v>-21171.49</v>
      </c>
      <c r="CF22" s="2">
        <f t="shared" si="10"/>
        <v>-21171.49</v>
      </c>
      <c r="CG22" s="2">
        <f t="shared" si="10"/>
        <v>0</v>
      </c>
      <c r="CH22" s="2">
        <f t="shared" si="10"/>
        <v>-21171.49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DG75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EM75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FS75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ROW(SmtRes!A15)</f>
        <v>15</v>
      </c>
      <c r="D24">
        <f>ROW(EtalonRes!A15)</f>
        <v>15</v>
      </c>
      <c r="E24" t="s">
        <v>15</v>
      </c>
      <c r="F24" t="s">
        <v>16</v>
      </c>
      <c r="G24" t="s">
        <v>17</v>
      </c>
      <c r="H24" t="s">
        <v>18</v>
      </c>
      <c r="I24">
        <v>31.665199999999999</v>
      </c>
      <c r="J24">
        <v>0</v>
      </c>
      <c r="K24">
        <v>31.665199999999999</v>
      </c>
      <c r="O24">
        <f t="shared" ref="O24:O52" si="14">ROUND(CP24,2)</f>
        <v>180122.45</v>
      </c>
      <c r="P24">
        <f>SUMIF(SmtRes!AQ1:'SmtRes'!AQ15,"=1",SmtRes!DF1:'SmtRes'!DF15)</f>
        <v>7064.55</v>
      </c>
      <c r="Q24">
        <f>SUMIF(SmtRes!AQ1:'SmtRes'!AQ15,"=1",SmtRes!DG1:'SmtRes'!DG15)</f>
        <v>390.79999999999995</v>
      </c>
      <c r="R24">
        <f>SUMIF(SmtRes!AQ1:'SmtRes'!AQ15,"=1",SmtRes!DH1:'SmtRes'!DH15)</f>
        <v>125.64</v>
      </c>
      <c r="S24">
        <f>SUMIF(SmtRes!AQ1:'SmtRes'!AQ15,"=1",SmtRes!DI1:'SmtRes'!DI15)</f>
        <v>172541.46</v>
      </c>
      <c r="T24">
        <f t="shared" ref="T24:T52" si="15">ROUND(CU24*I24,2)</f>
        <v>0</v>
      </c>
      <c r="U24">
        <f>SUMIF(SmtRes!AQ1:'SmtRes'!AQ15,"=1",SmtRes!CV1:'SmtRes'!CV15)</f>
        <v>471.81148000000002</v>
      </c>
      <c r="V24">
        <f>SUMIF(SmtRes!AQ1:'SmtRes'!AQ15,"=1",SmtRes!CW1:'SmtRes'!CW15)</f>
        <v>0</v>
      </c>
      <c r="W24">
        <f t="shared" ref="W24:W52" si="16">ROUND(CX24*I24,2)</f>
        <v>0</v>
      </c>
      <c r="X24">
        <f t="shared" ref="X24:X52" si="17">ROUND(CY24,2)</f>
        <v>241733.94</v>
      </c>
      <c r="Y24">
        <f t="shared" ref="Y24:Y52" si="18">ROUND(CZ24,2)</f>
        <v>160580.4</v>
      </c>
      <c r="AA24">
        <v>50265625</v>
      </c>
      <c r="AB24">
        <f t="shared" ref="AB24:AB52" si="19">ROUND((AC24+AD24+AF24),6)</f>
        <v>5672.0424000000003</v>
      </c>
      <c r="AC24">
        <f>ROUND((SUM(SmtRes!BQ1:'SmtRes'!BQ15)),6)</f>
        <v>212.04759999999999</v>
      </c>
      <c r="AD24">
        <f>ROUND((((SUM(SmtRes!BR1:'SmtRes'!BR15))-(SUM(SmtRes!BS1:'SmtRes'!BS15)))+AE24),6)</f>
        <v>11.0648</v>
      </c>
      <c r="AE24">
        <f>ROUND((SUM(SmtRes!BS1:'SmtRes'!BS15)),6)</f>
        <v>3.9679000000000002</v>
      </c>
      <c r="AF24">
        <f>ROUND((SUM(SmtRes!BT1:'SmtRes'!BT15)),6)</f>
        <v>5448.93</v>
      </c>
      <c r="AG24">
        <f t="shared" ref="AG24:AG52" si="20">ROUND((AP24),6)</f>
        <v>0</v>
      </c>
      <c r="AH24">
        <f>(SUM(SmtRes!BU1:'SmtRes'!BU15))</f>
        <v>14.9</v>
      </c>
      <c r="AI24">
        <f>(0)</f>
        <v>0</v>
      </c>
      <c r="AJ24">
        <f t="shared" ref="AJ24:AJ52" si="21">(AS24)</f>
        <v>0</v>
      </c>
      <c r="AK24">
        <v>5676.0102999999999</v>
      </c>
      <c r="AL24">
        <v>212.04759999999999</v>
      </c>
      <c r="AM24">
        <v>11.0648</v>
      </c>
      <c r="AN24">
        <v>3.9679000000000002</v>
      </c>
      <c r="AO24">
        <v>5448.93</v>
      </c>
      <c r="AP24">
        <v>0</v>
      </c>
      <c r="AQ24">
        <v>14.9</v>
      </c>
      <c r="AR24">
        <v>3.38</v>
      </c>
      <c r="AS24">
        <v>0</v>
      </c>
      <c r="AT24">
        <v>140</v>
      </c>
      <c r="AU24">
        <v>93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19</v>
      </c>
      <c r="BM24">
        <v>30001</v>
      </c>
      <c r="BN24">
        <v>0</v>
      </c>
      <c r="BO24" t="s">
        <v>3</v>
      </c>
      <c r="BP24">
        <v>0</v>
      </c>
      <c r="BQ24">
        <v>2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140</v>
      </c>
      <c r="CA24">
        <v>93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52" si="22">(P24+Q24+S24+R24)</f>
        <v>180122.45</v>
      </c>
      <c r="CQ24">
        <f>SUMIF(SmtRes!AQ1:'SmtRes'!AQ15,"=1",SmtRes!AA1:'SmtRes'!AA15)</f>
        <v>16183.03</v>
      </c>
      <c r="CR24">
        <f>SUMIF(SmtRes!AQ1:'SmtRes'!AQ15,"=1",SmtRes!AB1:'SmtRes'!AB15)</f>
        <v>683.35</v>
      </c>
      <c r="CS24">
        <f>SUMIF(SmtRes!AQ1:'SmtRes'!AQ15,"=1",SmtRes!AC1:'SmtRes'!AC15)</f>
        <v>396.79</v>
      </c>
      <c r="CT24">
        <f>SUMIF(SmtRes!AQ1:'SmtRes'!AQ15,"=1",SmtRes!AD1:'SmtRes'!AD15)</f>
        <v>365.7</v>
      </c>
      <c r="CU24">
        <f t="shared" ref="CU24:CU52" si="23">AG24</f>
        <v>0</v>
      </c>
      <c r="CV24">
        <f>SUMIF(SmtRes!AQ1:'SmtRes'!AQ15,"=1",SmtRes!BU1:'SmtRes'!BU15)</f>
        <v>14.9</v>
      </c>
      <c r="CW24">
        <f>SUMIF(SmtRes!AQ1:'SmtRes'!AQ15,"=1",SmtRes!BV1:'SmtRes'!BV15)</f>
        <v>0</v>
      </c>
      <c r="CX24">
        <f t="shared" ref="CX24:CX52" si="24">AJ24</f>
        <v>0</v>
      </c>
      <c r="CY24">
        <f t="shared" ref="CY24:CY52" si="25">(((S24+R24)*AT24)/100)</f>
        <v>241733.94</v>
      </c>
      <c r="CZ24">
        <f t="shared" ref="CZ24:CZ52" si="26">(((S24+R24)*AU24)/100)</f>
        <v>160580.40300000002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1007</v>
      </c>
      <c r="DV24" t="s">
        <v>18</v>
      </c>
      <c r="DW24" t="s">
        <v>18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49077922</v>
      </c>
      <c r="EF24">
        <v>2</v>
      </c>
      <c r="EG24" t="s">
        <v>20</v>
      </c>
      <c r="EH24">
        <v>24</v>
      </c>
      <c r="EI24" t="s">
        <v>21</v>
      </c>
      <c r="EJ24">
        <v>1</v>
      </c>
      <c r="EK24">
        <v>30001</v>
      </c>
      <c r="EL24" t="s">
        <v>21</v>
      </c>
      <c r="EM24" t="s">
        <v>22</v>
      </c>
      <c r="EO24" t="s">
        <v>3</v>
      </c>
      <c r="EQ24">
        <v>0</v>
      </c>
      <c r="ER24">
        <v>1634.23</v>
      </c>
      <c r="ES24">
        <v>1088.27</v>
      </c>
      <c r="ET24">
        <v>413.95</v>
      </c>
      <c r="EU24">
        <v>45.55</v>
      </c>
      <c r="EV24">
        <v>132.01</v>
      </c>
      <c r="EW24">
        <v>14.9</v>
      </c>
      <c r="EX24">
        <v>3.38</v>
      </c>
      <c r="EY24">
        <v>0</v>
      </c>
      <c r="FQ24">
        <v>0</v>
      </c>
      <c r="FR24">
        <v>0</v>
      </c>
      <c r="FS24">
        <v>0</v>
      </c>
      <c r="FX24">
        <v>140</v>
      </c>
      <c r="FY24">
        <v>93</v>
      </c>
      <c r="GA24" t="s">
        <v>3</v>
      </c>
      <c r="GD24">
        <v>1</v>
      </c>
      <c r="GF24">
        <v>262075508</v>
      </c>
      <c r="GG24">
        <v>2</v>
      </c>
      <c r="GH24">
        <v>1</v>
      </c>
      <c r="GI24">
        <v>-2</v>
      </c>
      <c r="GJ24">
        <v>0</v>
      </c>
      <c r="GK24">
        <v>0</v>
      </c>
      <c r="GL24">
        <f t="shared" ref="GL24:GL55" si="27">ROUND(IF(AND(BH24=3,BI24=3,FS24&lt;&gt;0),P24,0),2)</f>
        <v>0</v>
      </c>
      <c r="GM24">
        <f t="shared" ref="GM24:GM52" si="28">ROUND(O24+X24+Y24,2)+GX24</f>
        <v>582436.79</v>
      </c>
      <c r="GN24">
        <f t="shared" ref="GN24:GN55" si="29">IF(OR(BI24=0,BI24=1),GM24-GX24,0)</f>
        <v>582436.79</v>
      </c>
      <c r="GO24">
        <f t="shared" ref="GO24:GO55" si="30">IF(BI24=2,GM24-GX24,0)</f>
        <v>0</v>
      </c>
      <c r="GP24">
        <f t="shared" ref="GP24:GP55" si="31">IF(BI24=4,GM24-GX24,0)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52" si="32">ROUND((GT24),6)</f>
        <v>0</v>
      </c>
      <c r="GW24">
        <v>1</v>
      </c>
      <c r="GX24">
        <f t="shared" ref="GX24:GX52" si="33">ROUND(HC24*I24,2)</f>
        <v>0</v>
      </c>
      <c r="HA24">
        <v>0</v>
      </c>
      <c r="HB24">
        <v>0</v>
      </c>
      <c r="HC24">
        <f t="shared" ref="HC24:HC52" si="34">GV24*GW24</f>
        <v>0</v>
      </c>
      <c r="HE24" t="s">
        <v>3</v>
      </c>
      <c r="HF24" t="s">
        <v>3</v>
      </c>
      <c r="HM24" t="s">
        <v>3</v>
      </c>
      <c r="HN24" t="s">
        <v>23</v>
      </c>
      <c r="HO24" t="s">
        <v>24</v>
      </c>
      <c r="HP24" t="s">
        <v>21</v>
      </c>
      <c r="HQ24" t="s">
        <v>21</v>
      </c>
      <c r="HS24">
        <v>0</v>
      </c>
      <c r="IK24">
        <v>0</v>
      </c>
    </row>
    <row r="25" spans="1:245" x14ac:dyDescent="0.2">
      <c r="A25">
        <v>18</v>
      </c>
      <c r="B25">
        <v>1</v>
      </c>
      <c r="C25">
        <v>12</v>
      </c>
      <c r="E25" t="s">
        <v>25</v>
      </c>
      <c r="F25" t="s">
        <v>26</v>
      </c>
      <c r="G25" t="s">
        <v>27</v>
      </c>
      <c r="H25" t="s">
        <v>28</v>
      </c>
      <c r="I25">
        <f>I24*J25</f>
        <v>0</v>
      </c>
      <c r="J25">
        <v>0</v>
      </c>
      <c r="K25">
        <v>0</v>
      </c>
      <c r="O25">
        <f t="shared" si="14"/>
        <v>0</v>
      </c>
      <c r="P25">
        <f t="shared" ref="P25:P31" si="35">ROUND(CQ25*I25,2)</f>
        <v>0</v>
      </c>
      <c r="Q25">
        <f t="shared" ref="Q25:Q31" si="36">ROUND(CR25*I25,2)</f>
        <v>0</v>
      </c>
      <c r="R25">
        <f t="shared" ref="R25:R31" si="37">ROUND(CS25*I25,2)</f>
        <v>0</v>
      </c>
      <c r="S25">
        <f t="shared" ref="S25:S31" si="38">ROUND(CT25*I25,2)</f>
        <v>0</v>
      </c>
      <c r="T25">
        <f t="shared" si="15"/>
        <v>0</v>
      </c>
      <c r="U25">
        <f t="shared" ref="U25:U31" si="39">ROUND(CV25*I25,7)</f>
        <v>0</v>
      </c>
      <c r="V25">
        <f t="shared" ref="V25:V31" si="40">ROUND(CW25*I25,7)</f>
        <v>0</v>
      </c>
      <c r="W25">
        <f t="shared" si="16"/>
        <v>0</v>
      </c>
      <c r="X25">
        <f t="shared" si="17"/>
        <v>0</v>
      </c>
      <c r="Y25">
        <f t="shared" si="18"/>
        <v>0</v>
      </c>
      <c r="AA25">
        <v>50265625</v>
      </c>
      <c r="AB25">
        <f t="shared" si="19"/>
        <v>0</v>
      </c>
      <c r="AC25">
        <f t="shared" ref="AC25:AC31" si="41">ROUND((ES25),6)</f>
        <v>0</v>
      </c>
      <c r="AD25">
        <f t="shared" ref="AD25:AD31" si="42">ROUND((((ET25)-(EU25))+AE25),6)</f>
        <v>0</v>
      </c>
      <c r="AE25">
        <f t="shared" ref="AE25:AF31" si="43">ROUND((EU25),6)</f>
        <v>0</v>
      </c>
      <c r="AF25">
        <f t="shared" si="43"/>
        <v>0</v>
      </c>
      <c r="AG25">
        <f t="shared" si="20"/>
        <v>0</v>
      </c>
      <c r="AH25">
        <f t="shared" ref="AH25:AI31" si="44">(EW25)</f>
        <v>0</v>
      </c>
      <c r="AI25">
        <f t="shared" si="44"/>
        <v>0</v>
      </c>
      <c r="AJ25">
        <f t="shared" si="21"/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140</v>
      </c>
      <c r="AU25">
        <v>93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1</v>
      </c>
      <c r="BJ25" t="s">
        <v>3</v>
      </c>
      <c r="BM25">
        <v>30001</v>
      </c>
      <c r="BN25">
        <v>0</v>
      </c>
      <c r="BO25" t="s">
        <v>3</v>
      </c>
      <c r="BP25">
        <v>0</v>
      </c>
      <c r="BQ25">
        <v>2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140</v>
      </c>
      <c r="CA25">
        <v>93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22"/>
        <v>0</v>
      </c>
      <c r="CQ25">
        <f t="shared" ref="CQ25:CQ31" si="45">ROUND(AL25*BC25,2)</f>
        <v>0</v>
      </c>
      <c r="CR25">
        <f t="shared" ref="CR25:CR31" si="46">ROUND(AM25*BB25,2)</f>
        <v>0</v>
      </c>
      <c r="CS25">
        <f t="shared" ref="CS25:CS31" si="47">ROUND(AN25*BS25,2)</f>
        <v>0</v>
      </c>
      <c r="CT25">
        <f t="shared" ref="CT25:CT31" si="48">ROUND(AO25*BA25,2)</f>
        <v>0</v>
      </c>
      <c r="CU25">
        <f t="shared" si="23"/>
        <v>0</v>
      </c>
      <c r="CV25">
        <f t="shared" ref="CV25:CW31" si="49">AH25</f>
        <v>0</v>
      </c>
      <c r="CW25">
        <f t="shared" si="49"/>
        <v>0</v>
      </c>
      <c r="CX25">
        <f t="shared" si="24"/>
        <v>0</v>
      </c>
      <c r="CY25">
        <f t="shared" si="25"/>
        <v>0</v>
      </c>
      <c r="CZ25">
        <f t="shared" si="26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1009</v>
      </c>
      <c r="DV25" t="s">
        <v>28</v>
      </c>
      <c r="DW25" t="s">
        <v>28</v>
      </c>
      <c r="DX25">
        <v>1000</v>
      </c>
      <c r="DZ25" t="s">
        <v>3</v>
      </c>
      <c r="EA25" t="s">
        <v>3</v>
      </c>
      <c r="EB25" t="s">
        <v>3</v>
      </c>
      <c r="EC25" t="s">
        <v>3</v>
      </c>
      <c r="EE25">
        <v>49077922</v>
      </c>
      <c r="EF25">
        <v>2</v>
      </c>
      <c r="EG25" t="s">
        <v>20</v>
      </c>
      <c r="EH25">
        <v>24</v>
      </c>
      <c r="EI25" t="s">
        <v>21</v>
      </c>
      <c r="EJ25">
        <v>1</v>
      </c>
      <c r="EK25">
        <v>30001</v>
      </c>
      <c r="EL25" t="s">
        <v>21</v>
      </c>
      <c r="EM25" t="s">
        <v>22</v>
      </c>
      <c r="EO25" t="s">
        <v>3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v>0</v>
      </c>
      <c r="FS25">
        <v>0</v>
      </c>
      <c r="FX25">
        <v>140</v>
      </c>
      <c r="FY25">
        <v>93</v>
      </c>
      <c r="GA25" t="s">
        <v>3</v>
      </c>
      <c r="GD25">
        <v>1</v>
      </c>
      <c r="GF25">
        <v>1471899773</v>
      </c>
      <c r="GG25">
        <v>2</v>
      </c>
      <c r="GH25">
        <v>1</v>
      </c>
      <c r="GI25">
        <v>-2</v>
      </c>
      <c r="GJ25">
        <v>0</v>
      </c>
      <c r="GK25">
        <v>0</v>
      </c>
      <c r="GL25">
        <f t="shared" si="27"/>
        <v>0</v>
      </c>
      <c r="GM25">
        <f t="shared" si="28"/>
        <v>0</v>
      </c>
      <c r="GN25">
        <f t="shared" si="29"/>
        <v>0</v>
      </c>
      <c r="GO25">
        <f t="shared" si="30"/>
        <v>0</v>
      </c>
      <c r="GP25">
        <f t="shared" si="31"/>
        <v>0</v>
      </c>
      <c r="GR25">
        <v>0</v>
      </c>
      <c r="GS25">
        <v>3</v>
      </c>
      <c r="GT25">
        <v>0</v>
      </c>
      <c r="GU25" t="s">
        <v>3</v>
      </c>
      <c r="GV25">
        <f t="shared" si="32"/>
        <v>0</v>
      </c>
      <c r="GW25">
        <v>1</v>
      </c>
      <c r="GX25">
        <f t="shared" si="33"/>
        <v>0</v>
      </c>
      <c r="HA25">
        <v>0</v>
      </c>
      <c r="HB25">
        <v>0</v>
      </c>
      <c r="HC25">
        <f t="shared" si="34"/>
        <v>0</v>
      </c>
      <c r="HE25" t="s">
        <v>3</v>
      </c>
      <c r="HF25" t="s">
        <v>3</v>
      </c>
      <c r="HM25" t="s">
        <v>3</v>
      </c>
      <c r="HN25" t="s">
        <v>23</v>
      </c>
      <c r="HO25" t="s">
        <v>24</v>
      </c>
      <c r="HP25" t="s">
        <v>21</v>
      </c>
      <c r="HQ25" t="s">
        <v>21</v>
      </c>
      <c r="HS25">
        <v>0</v>
      </c>
      <c r="IK25">
        <v>0</v>
      </c>
    </row>
    <row r="26" spans="1:245" x14ac:dyDescent="0.2">
      <c r="A26">
        <v>18</v>
      </c>
      <c r="B26">
        <v>1</v>
      </c>
      <c r="C26">
        <v>10</v>
      </c>
      <c r="E26" t="s">
        <v>29</v>
      </c>
      <c r="F26" t="s">
        <v>30</v>
      </c>
      <c r="G26" t="s">
        <v>31</v>
      </c>
      <c r="H26" t="s">
        <v>18</v>
      </c>
      <c r="I26">
        <f>I24*J26</f>
        <v>-6.9663440000000003</v>
      </c>
      <c r="J26">
        <v>-0.22000000000000003</v>
      </c>
      <c r="K26">
        <v>-0.22</v>
      </c>
      <c r="O26">
        <f t="shared" si="14"/>
        <v>-755.15</v>
      </c>
      <c r="P26">
        <f t="shared" si="35"/>
        <v>-755.15</v>
      </c>
      <c r="Q26">
        <f t="shared" si="36"/>
        <v>0</v>
      </c>
      <c r="R26">
        <f t="shared" si="37"/>
        <v>0</v>
      </c>
      <c r="S26">
        <f t="shared" si="38"/>
        <v>0</v>
      </c>
      <c r="T26">
        <f t="shared" si="15"/>
        <v>0</v>
      </c>
      <c r="U26">
        <f t="shared" si="39"/>
        <v>0</v>
      </c>
      <c r="V26">
        <f t="shared" si="40"/>
        <v>0</v>
      </c>
      <c r="W26">
        <f t="shared" si="16"/>
        <v>0</v>
      </c>
      <c r="X26">
        <f t="shared" si="17"/>
        <v>0</v>
      </c>
      <c r="Y26">
        <f t="shared" si="18"/>
        <v>0</v>
      </c>
      <c r="AA26">
        <v>50265625</v>
      </c>
      <c r="AB26">
        <f t="shared" si="19"/>
        <v>108.4</v>
      </c>
      <c r="AC26">
        <f t="shared" si="41"/>
        <v>108.4</v>
      </c>
      <c r="AD26">
        <f t="shared" si="42"/>
        <v>0</v>
      </c>
      <c r="AE26">
        <f t="shared" si="43"/>
        <v>0</v>
      </c>
      <c r="AF26">
        <f t="shared" si="43"/>
        <v>0</v>
      </c>
      <c r="AG26">
        <f t="shared" si="20"/>
        <v>0</v>
      </c>
      <c r="AH26">
        <f t="shared" si="44"/>
        <v>0</v>
      </c>
      <c r="AI26">
        <f t="shared" si="44"/>
        <v>0</v>
      </c>
      <c r="AJ26">
        <f t="shared" si="21"/>
        <v>0</v>
      </c>
      <c r="AK26">
        <v>108.4</v>
      </c>
      <c r="AL26">
        <v>108.4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140</v>
      </c>
      <c r="AU26">
        <v>93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32</v>
      </c>
      <c r="BM26">
        <v>30001</v>
      </c>
      <c r="BN26">
        <v>0</v>
      </c>
      <c r="BO26" t="s">
        <v>3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140</v>
      </c>
      <c r="CA26">
        <v>93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22"/>
        <v>-755.15</v>
      </c>
      <c r="CQ26">
        <f t="shared" si="45"/>
        <v>108.4</v>
      </c>
      <c r="CR26">
        <f t="shared" si="46"/>
        <v>0</v>
      </c>
      <c r="CS26">
        <f t="shared" si="47"/>
        <v>0</v>
      </c>
      <c r="CT26">
        <f t="shared" si="48"/>
        <v>0</v>
      </c>
      <c r="CU26">
        <f t="shared" si="23"/>
        <v>0</v>
      </c>
      <c r="CV26">
        <f t="shared" si="49"/>
        <v>0</v>
      </c>
      <c r="CW26">
        <f t="shared" si="49"/>
        <v>0</v>
      </c>
      <c r="CX26">
        <f t="shared" si="24"/>
        <v>0</v>
      </c>
      <c r="CY26">
        <f t="shared" si="25"/>
        <v>0</v>
      </c>
      <c r="CZ26">
        <f t="shared" si="26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1007</v>
      </c>
      <c r="DV26" t="s">
        <v>18</v>
      </c>
      <c r="DW26" t="s">
        <v>18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49077922</v>
      </c>
      <c r="EF26">
        <v>2</v>
      </c>
      <c r="EG26" t="s">
        <v>20</v>
      </c>
      <c r="EH26">
        <v>24</v>
      </c>
      <c r="EI26" t="s">
        <v>21</v>
      </c>
      <c r="EJ26">
        <v>1</v>
      </c>
      <c r="EK26">
        <v>30001</v>
      </c>
      <c r="EL26" t="s">
        <v>21</v>
      </c>
      <c r="EM26" t="s">
        <v>22</v>
      </c>
      <c r="EO26" t="s">
        <v>3</v>
      </c>
      <c r="EQ26">
        <v>0</v>
      </c>
      <c r="ER26">
        <v>108.4</v>
      </c>
      <c r="ES26">
        <v>108.4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v>0</v>
      </c>
      <c r="FS26">
        <v>0</v>
      </c>
      <c r="FX26">
        <v>140</v>
      </c>
      <c r="FY26">
        <v>93</v>
      </c>
      <c r="GA26" t="s">
        <v>3</v>
      </c>
      <c r="GD26">
        <v>1</v>
      </c>
      <c r="GF26">
        <v>-1769920836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27"/>
        <v>0</v>
      </c>
      <c r="GM26">
        <f t="shared" si="28"/>
        <v>-755.15</v>
      </c>
      <c r="GN26">
        <f t="shared" si="29"/>
        <v>-755.15</v>
      </c>
      <c r="GO26">
        <f t="shared" si="30"/>
        <v>0</v>
      </c>
      <c r="GP26">
        <f t="shared" si="31"/>
        <v>0</v>
      </c>
      <c r="GR26">
        <v>0</v>
      </c>
      <c r="GS26">
        <v>3</v>
      </c>
      <c r="GT26">
        <v>0</v>
      </c>
      <c r="GU26" t="s">
        <v>3</v>
      </c>
      <c r="GV26">
        <f t="shared" si="32"/>
        <v>0</v>
      </c>
      <c r="GW26">
        <v>1</v>
      </c>
      <c r="GX26">
        <f t="shared" si="33"/>
        <v>0</v>
      </c>
      <c r="HA26">
        <v>0</v>
      </c>
      <c r="HB26">
        <v>0</v>
      </c>
      <c r="HC26">
        <f t="shared" si="34"/>
        <v>0</v>
      </c>
      <c r="HE26" t="s">
        <v>3</v>
      </c>
      <c r="HF26" t="s">
        <v>3</v>
      </c>
      <c r="HM26" t="s">
        <v>3</v>
      </c>
      <c r="HN26" t="s">
        <v>23</v>
      </c>
      <c r="HO26" t="s">
        <v>24</v>
      </c>
      <c r="HP26" t="s">
        <v>21</v>
      </c>
      <c r="HQ26" t="s">
        <v>21</v>
      </c>
      <c r="HS26">
        <v>0</v>
      </c>
      <c r="IK26">
        <v>0</v>
      </c>
    </row>
    <row r="27" spans="1:245" x14ac:dyDescent="0.2">
      <c r="A27">
        <v>18</v>
      </c>
      <c r="B27">
        <v>1</v>
      </c>
      <c r="C27">
        <v>11</v>
      </c>
      <c r="E27" t="s">
        <v>33</v>
      </c>
      <c r="F27" t="s">
        <v>34</v>
      </c>
      <c r="G27" t="s">
        <v>35</v>
      </c>
      <c r="H27" t="s">
        <v>18</v>
      </c>
      <c r="I27">
        <f>I24*J27</f>
        <v>-32.931807999999997</v>
      </c>
      <c r="J27">
        <v>-1.04</v>
      </c>
      <c r="K27">
        <v>-1.04</v>
      </c>
      <c r="O27">
        <f t="shared" si="14"/>
        <v>-24858.9</v>
      </c>
      <c r="P27">
        <f t="shared" si="35"/>
        <v>-24858.9</v>
      </c>
      <c r="Q27">
        <f t="shared" si="36"/>
        <v>0</v>
      </c>
      <c r="R27">
        <f t="shared" si="37"/>
        <v>0</v>
      </c>
      <c r="S27">
        <f t="shared" si="38"/>
        <v>0</v>
      </c>
      <c r="T27">
        <f t="shared" si="15"/>
        <v>0</v>
      </c>
      <c r="U27">
        <f t="shared" si="39"/>
        <v>0</v>
      </c>
      <c r="V27">
        <f t="shared" si="40"/>
        <v>0</v>
      </c>
      <c r="W27">
        <f t="shared" si="16"/>
        <v>0</v>
      </c>
      <c r="X27">
        <f t="shared" si="17"/>
        <v>0</v>
      </c>
      <c r="Y27">
        <f t="shared" si="18"/>
        <v>0</v>
      </c>
      <c r="AA27">
        <v>50265625</v>
      </c>
      <c r="AB27">
        <f t="shared" si="19"/>
        <v>754.86</v>
      </c>
      <c r="AC27">
        <f t="shared" si="41"/>
        <v>754.86</v>
      </c>
      <c r="AD27">
        <f t="shared" si="42"/>
        <v>0</v>
      </c>
      <c r="AE27">
        <f t="shared" si="43"/>
        <v>0</v>
      </c>
      <c r="AF27">
        <f t="shared" si="43"/>
        <v>0</v>
      </c>
      <c r="AG27">
        <f t="shared" si="20"/>
        <v>0</v>
      </c>
      <c r="AH27">
        <f t="shared" si="44"/>
        <v>0</v>
      </c>
      <c r="AI27">
        <f t="shared" si="44"/>
        <v>0</v>
      </c>
      <c r="AJ27">
        <f t="shared" si="21"/>
        <v>0</v>
      </c>
      <c r="AK27">
        <v>754.86</v>
      </c>
      <c r="AL27">
        <v>754.86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140</v>
      </c>
      <c r="AU27">
        <v>93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36</v>
      </c>
      <c r="BM27">
        <v>30001</v>
      </c>
      <c r="BN27">
        <v>0</v>
      </c>
      <c r="BO27" t="s">
        <v>3</v>
      </c>
      <c r="BP27">
        <v>0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140</v>
      </c>
      <c r="CA27">
        <v>93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2"/>
        <v>-24858.9</v>
      </c>
      <c r="CQ27">
        <f t="shared" si="45"/>
        <v>754.86</v>
      </c>
      <c r="CR27">
        <f t="shared" si="46"/>
        <v>0</v>
      </c>
      <c r="CS27">
        <f t="shared" si="47"/>
        <v>0</v>
      </c>
      <c r="CT27">
        <f t="shared" si="48"/>
        <v>0</v>
      </c>
      <c r="CU27">
        <f t="shared" si="23"/>
        <v>0</v>
      </c>
      <c r="CV27">
        <f t="shared" si="49"/>
        <v>0</v>
      </c>
      <c r="CW27">
        <f t="shared" si="49"/>
        <v>0</v>
      </c>
      <c r="CX27">
        <f t="shared" si="24"/>
        <v>0</v>
      </c>
      <c r="CY27">
        <f t="shared" si="25"/>
        <v>0</v>
      </c>
      <c r="CZ27">
        <f t="shared" si="26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1007</v>
      </c>
      <c r="DV27" t="s">
        <v>18</v>
      </c>
      <c r="DW27" t="s">
        <v>18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49077922</v>
      </c>
      <c r="EF27">
        <v>2</v>
      </c>
      <c r="EG27" t="s">
        <v>20</v>
      </c>
      <c r="EH27">
        <v>24</v>
      </c>
      <c r="EI27" t="s">
        <v>21</v>
      </c>
      <c r="EJ27">
        <v>1</v>
      </c>
      <c r="EK27">
        <v>30001</v>
      </c>
      <c r="EL27" t="s">
        <v>21</v>
      </c>
      <c r="EM27" t="s">
        <v>22</v>
      </c>
      <c r="EO27" t="s">
        <v>3</v>
      </c>
      <c r="EQ27">
        <v>0</v>
      </c>
      <c r="ER27">
        <v>754.86</v>
      </c>
      <c r="ES27">
        <v>754.86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v>0</v>
      </c>
      <c r="FS27">
        <v>0</v>
      </c>
      <c r="FX27">
        <v>140</v>
      </c>
      <c r="FY27">
        <v>93</v>
      </c>
      <c r="GA27" t="s">
        <v>3</v>
      </c>
      <c r="GD27">
        <v>1</v>
      </c>
      <c r="GF27">
        <v>-970838124</v>
      </c>
      <c r="GG27">
        <v>2</v>
      </c>
      <c r="GH27">
        <v>1</v>
      </c>
      <c r="GI27">
        <v>-2</v>
      </c>
      <c r="GJ27">
        <v>0</v>
      </c>
      <c r="GK27">
        <v>0</v>
      </c>
      <c r="GL27">
        <f t="shared" si="27"/>
        <v>0</v>
      </c>
      <c r="GM27">
        <f t="shared" si="28"/>
        <v>-24858.9</v>
      </c>
      <c r="GN27">
        <f t="shared" si="29"/>
        <v>-24858.9</v>
      </c>
      <c r="GO27">
        <f t="shared" si="30"/>
        <v>0</v>
      </c>
      <c r="GP27">
        <f t="shared" si="31"/>
        <v>0</v>
      </c>
      <c r="GR27">
        <v>0</v>
      </c>
      <c r="GS27">
        <v>3</v>
      </c>
      <c r="GT27">
        <v>0</v>
      </c>
      <c r="GU27" t="s">
        <v>3</v>
      </c>
      <c r="GV27">
        <f t="shared" si="32"/>
        <v>0</v>
      </c>
      <c r="GW27">
        <v>1</v>
      </c>
      <c r="GX27">
        <f t="shared" si="33"/>
        <v>0</v>
      </c>
      <c r="HA27">
        <v>0</v>
      </c>
      <c r="HB27">
        <v>0</v>
      </c>
      <c r="HC27">
        <f t="shared" si="34"/>
        <v>0</v>
      </c>
      <c r="HE27" t="s">
        <v>3</v>
      </c>
      <c r="HF27" t="s">
        <v>3</v>
      </c>
      <c r="HM27" t="s">
        <v>3</v>
      </c>
      <c r="HN27" t="s">
        <v>23</v>
      </c>
      <c r="HO27" t="s">
        <v>24</v>
      </c>
      <c r="HP27" t="s">
        <v>21</v>
      </c>
      <c r="HQ27" t="s">
        <v>21</v>
      </c>
      <c r="HS27">
        <v>0</v>
      </c>
      <c r="IK27">
        <v>0</v>
      </c>
    </row>
    <row r="28" spans="1:245" x14ac:dyDescent="0.2">
      <c r="A28">
        <v>18</v>
      </c>
      <c r="B28">
        <v>1</v>
      </c>
      <c r="C28">
        <v>3</v>
      </c>
      <c r="E28" t="s">
        <v>37</v>
      </c>
      <c r="F28" t="s">
        <v>38</v>
      </c>
      <c r="G28" t="s">
        <v>39</v>
      </c>
      <c r="H28" t="s">
        <v>40</v>
      </c>
      <c r="I28">
        <f>I24*J28</f>
        <v>-106.07841999999999</v>
      </c>
      <c r="J28">
        <v>-3.35</v>
      </c>
      <c r="K28">
        <v>-3.35</v>
      </c>
      <c r="O28">
        <f t="shared" si="14"/>
        <v>-20150.66</v>
      </c>
      <c r="P28">
        <f t="shared" si="35"/>
        <v>0</v>
      </c>
      <c r="Q28">
        <f t="shared" si="36"/>
        <v>-18718.599999999999</v>
      </c>
      <c r="R28">
        <f t="shared" si="37"/>
        <v>-1432.06</v>
      </c>
      <c r="S28">
        <f t="shared" si="38"/>
        <v>0</v>
      </c>
      <c r="T28">
        <f t="shared" si="15"/>
        <v>0</v>
      </c>
      <c r="U28">
        <f t="shared" si="39"/>
        <v>0</v>
      </c>
      <c r="V28">
        <f t="shared" si="40"/>
        <v>0</v>
      </c>
      <c r="W28">
        <f t="shared" si="16"/>
        <v>0</v>
      </c>
      <c r="X28">
        <f t="shared" si="17"/>
        <v>-2004.88</v>
      </c>
      <c r="Y28">
        <f t="shared" si="18"/>
        <v>-1331.82</v>
      </c>
      <c r="AA28">
        <v>50265625</v>
      </c>
      <c r="AB28">
        <f t="shared" si="19"/>
        <v>120.04</v>
      </c>
      <c r="AC28">
        <f t="shared" si="41"/>
        <v>0</v>
      </c>
      <c r="AD28">
        <f t="shared" si="42"/>
        <v>120.04</v>
      </c>
      <c r="AE28">
        <f t="shared" si="43"/>
        <v>13.5</v>
      </c>
      <c r="AF28">
        <f t="shared" si="43"/>
        <v>0</v>
      </c>
      <c r="AG28">
        <f t="shared" si="20"/>
        <v>0</v>
      </c>
      <c r="AH28">
        <f t="shared" si="44"/>
        <v>0</v>
      </c>
      <c r="AI28">
        <f t="shared" si="44"/>
        <v>0</v>
      </c>
      <c r="AJ28">
        <f t="shared" si="21"/>
        <v>0</v>
      </c>
      <c r="AK28">
        <v>120.04</v>
      </c>
      <c r="AL28">
        <v>0</v>
      </c>
      <c r="AM28">
        <v>120.04</v>
      </c>
      <c r="AN28">
        <v>13.5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140</v>
      </c>
      <c r="AU28">
        <v>93</v>
      </c>
      <c r="AV28">
        <v>1</v>
      </c>
      <c r="AW28">
        <v>1</v>
      </c>
      <c r="AZ28">
        <v>1</v>
      </c>
      <c r="BA28">
        <v>1</v>
      </c>
      <c r="BB28">
        <v>1.47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2</v>
      </c>
      <c r="BI28">
        <v>1</v>
      </c>
      <c r="BJ28" t="s">
        <v>41</v>
      </c>
      <c r="BM28">
        <v>30001</v>
      </c>
      <c r="BN28">
        <v>0</v>
      </c>
      <c r="BO28" t="s">
        <v>38</v>
      </c>
      <c r="BP28">
        <v>1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140</v>
      </c>
      <c r="CA28">
        <v>93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22"/>
        <v>-20150.66</v>
      </c>
      <c r="CQ28">
        <f t="shared" si="45"/>
        <v>0</v>
      </c>
      <c r="CR28">
        <f t="shared" si="46"/>
        <v>176.46</v>
      </c>
      <c r="CS28">
        <f t="shared" si="47"/>
        <v>13.5</v>
      </c>
      <c r="CT28">
        <f t="shared" si="48"/>
        <v>0</v>
      </c>
      <c r="CU28">
        <f t="shared" si="23"/>
        <v>0</v>
      </c>
      <c r="CV28">
        <f t="shared" si="49"/>
        <v>0</v>
      </c>
      <c r="CW28">
        <f t="shared" si="49"/>
        <v>0</v>
      </c>
      <c r="CX28">
        <f t="shared" si="24"/>
        <v>0</v>
      </c>
      <c r="CY28">
        <f t="shared" si="25"/>
        <v>-2004.884</v>
      </c>
      <c r="CZ28">
        <f t="shared" si="26"/>
        <v>-1331.8157999999999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1011</v>
      </c>
      <c r="DV28" t="s">
        <v>40</v>
      </c>
      <c r="DW28" t="s">
        <v>40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49077922</v>
      </c>
      <c r="EF28">
        <v>2</v>
      </c>
      <c r="EG28" t="s">
        <v>20</v>
      </c>
      <c r="EH28">
        <v>24</v>
      </c>
      <c r="EI28" t="s">
        <v>21</v>
      </c>
      <c r="EJ28">
        <v>1</v>
      </c>
      <c r="EK28">
        <v>30001</v>
      </c>
      <c r="EL28" t="s">
        <v>21</v>
      </c>
      <c r="EM28" t="s">
        <v>22</v>
      </c>
      <c r="EO28" t="s">
        <v>3</v>
      </c>
      <c r="EQ28">
        <v>0</v>
      </c>
      <c r="ER28">
        <v>120.04</v>
      </c>
      <c r="ES28">
        <v>0</v>
      </c>
      <c r="ET28">
        <v>120.04</v>
      </c>
      <c r="EU28">
        <v>13.5</v>
      </c>
      <c r="EV28">
        <v>0</v>
      </c>
      <c r="EW28">
        <v>0</v>
      </c>
      <c r="EX28">
        <v>0</v>
      </c>
      <c r="FQ28">
        <v>0</v>
      </c>
      <c r="FR28">
        <v>0</v>
      </c>
      <c r="FS28">
        <v>0</v>
      </c>
      <c r="FX28">
        <v>140</v>
      </c>
      <c r="FY28">
        <v>93</v>
      </c>
      <c r="GA28" t="s">
        <v>3</v>
      </c>
      <c r="GD28">
        <v>1</v>
      </c>
      <c r="GF28">
        <v>-1189221606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27"/>
        <v>0</v>
      </c>
      <c r="GM28">
        <f t="shared" si="28"/>
        <v>-23487.360000000001</v>
      </c>
      <c r="GN28">
        <f t="shared" si="29"/>
        <v>-23487.360000000001</v>
      </c>
      <c r="GO28">
        <f t="shared" si="30"/>
        <v>0</v>
      </c>
      <c r="GP28">
        <f t="shared" si="31"/>
        <v>0</v>
      </c>
      <c r="GR28">
        <v>0</v>
      </c>
      <c r="GS28">
        <v>7</v>
      </c>
      <c r="GT28">
        <v>0</v>
      </c>
      <c r="GU28" t="s">
        <v>3</v>
      </c>
      <c r="GV28">
        <f t="shared" si="32"/>
        <v>0</v>
      </c>
      <c r="GW28">
        <v>1</v>
      </c>
      <c r="GX28">
        <f t="shared" si="33"/>
        <v>0</v>
      </c>
      <c r="HA28">
        <v>0</v>
      </c>
      <c r="HB28">
        <v>0</v>
      </c>
      <c r="HC28">
        <f t="shared" si="34"/>
        <v>0</v>
      </c>
      <c r="HE28" t="s">
        <v>3</v>
      </c>
      <c r="HF28" t="s">
        <v>3</v>
      </c>
      <c r="HM28" t="s">
        <v>3</v>
      </c>
      <c r="HN28" t="s">
        <v>23</v>
      </c>
      <c r="HO28" t="s">
        <v>24</v>
      </c>
      <c r="HP28" t="s">
        <v>21</v>
      </c>
      <c r="HQ28" t="s">
        <v>21</v>
      </c>
      <c r="HS28">
        <v>0</v>
      </c>
      <c r="IK28">
        <v>0</v>
      </c>
    </row>
    <row r="29" spans="1:245" x14ac:dyDescent="0.2">
      <c r="A29">
        <v>18</v>
      </c>
      <c r="B29">
        <v>1</v>
      </c>
      <c r="C29">
        <v>8</v>
      </c>
      <c r="E29" t="s">
        <v>42</v>
      </c>
      <c r="F29" t="s">
        <v>43</v>
      </c>
      <c r="G29" t="s">
        <v>44</v>
      </c>
      <c r="H29" t="s">
        <v>28</v>
      </c>
      <c r="I29">
        <f>I24*J29</f>
        <v>-0.53830840000000002</v>
      </c>
      <c r="J29">
        <v>-1.7000000000000001E-2</v>
      </c>
      <c r="K29">
        <v>-1.7000000000000001E-2</v>
      </c>
      <c r="O29">
        <f t="shared" si="14"/>
        <v>-2621.99</v>
      </c>
      <c r="P29">
        <f t="shared" si="35"/>
        <v>-2621.99</v>
      </c>
      <c r="Q29">
        <f t="shared" si="36"/>
        <v>0</v>
      </c>
      <c r="R29">
        <f t="shared" si="37"/>
        <v>0</v>
      </c>
      <c r="S29">
        <f t="shared" si="38"/>
        <v>0</v>
      </c>
      <c r="T29">
        <f t="shared" si="15"/>
        <v>0</v>
      </c>
      <c r="U29">
        <f t="shared" si="39"/>
        <v>0</v>
      </c>
      <c r="V29">
        <f t="shared" si="40"/>
        <v>0</v>
      </c>
      <c r="W29">
        <f t="shared" si="16"/>
        <v>0</v>
      </c>
      <c r="X29">
        <f t="shared" si="17"/>
        <v>0</v>
      </c>
      <c r="Y29">
        <f t="shared" si="18"/>
        <v>0</v>
      </c>
      <c r="AA29">
        <v>50265625</v>
      </c>
      <c r="AB29">
        <f t="shared" si="19"/>
        <v>3960</v>
      </c>
      <c r="AC29">
        <f t="shared" si="41"/>
        <v>3960</v>
      </c>
      <c r="AD29">
        <f t="shared" si="42"/>
        <v>0</v>
      </c>
      <c r="AE29">
        <f t="shared" si="43"/>
        <v>0</v>
      </c>
      <c r="AF29">
        <f t="shared" si="43"/>
        <v>0</v>
      </c>
      <c r="AG29">
        <f t="shared" si="20"/>
        <v>0</v>
      </c>
      <c r="AH29">
        <f t="shared" si="44"/>
        <v>0</v>
      </c>
      <c r="AI29">
        <f t="shared" si="44"/>
        <v>0</v>
      </c>
      <c r="AJ29">
        <f t="shared" si="21"/>
        <v>0</v>
      </c>
      <c r="AK29">
        <v>3960</v>
      </c>
      <c r="AL29">
        <v>3960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140</v>
      </c>
      <c r="AU29">
        <v>93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1.23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45</v>
      </c>
      <c r="BM29">
        <v>30001</v>
      </c>
      <c r="BN29">
        <v>0</v>
      </c>
      <c r="BO29" t="s">
        <v>43</v>
      </c>
      <c r="BP29">
        <v>1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140</v>
      </c>
      <c r="CA29">
        <v>93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-2621.99</v>
      </c>
      <c r="CQ29">
        <f t="shared" si="45"/>
        <v>4870.8</v>
      </c>
      <c r="CR29">
        <f t="shared" si="46"/>
        <v>0</v>
      </c>
      <c r="CS29">
        <f t="shared" si="47"/>
        <v>0</v>
      </c>
      <c r="CT29">
        <f t="shared" si="48"/>
        <v>0</v>
      </c>
      <c r="CU29">
        <f t="shared" si="23"/>
        <v>0</v>
      </c>
      <c r="CV29">
        <f t="shared" si="49"/>
        <v>0</v>
      </c>
      <c r="CW29">
        <f t="shared" si="49"/>
        <v>0</v>
      </c>
      <c r="CX29">
        <f t="shared" si="24"/>
        <v>0</v>
      </c>
      <c r="CY29">
        <f t="shared" si="25"/>
        <v>0</v>
      </c>
      <c r="CZ29">
        <f t="shared" si="26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28</v>
      </c>
      <c r="DW29" t="s">
        <v>28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49077922</v>
      </c>
      <c r="EF29">
        <v>2</v>
      </c>
      <c r="EG29" t="s">
        <v>20</v>
      </c>
      <c r="EH29">
        <v>24</v>
      </c>
      <c r="EI29" t="s">
        <v>21</v>
      </c>
      <c r="EJ29">
        <v>1</v>
      </c>
      <c r="EK29">
        <v>30001</v>
      </c>
      <c r="EL29" t="s">
        <v>21</v>
      </c>
      <c r="EM29" t="s">
        <v>22</v>
      </c>
      <c r="EO29" t="s">
        <v>3</v>
      </c>
      <c r="EQ29">
        <v>0</v>
      </c>
      <c r="ER29">
        <v>3960</v>
      </c>
      <c r="ES29">
        <v>3960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140</v>
      </c>
      <c r="FY29">
        <v>93</v>
      </c>
      <c r="GA29" t="s">
        <v>3</v>
      </c>
      <c r="GD29">
        <v>1</v>
      </c>
      <c r="GF29">
        <v>1121041840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27"/>
        <v>0</v>
      </c>
      <c r="GM29">
        <f t="shared" si="28"/>
        <v>-2621.99</v>
      </c>
      <c r="GN29">
        <f t="shared" si="29"/>
        <v>-2621.99</v>
      </c>
      <c r="GO29">
        <f t="shared" si="30"/>
        <v>0</v>
      </c>
      <c r="GP29">
        <f t="shared" si="31"/>
        <v>0</v>
      </c>
      <c r="GR29">
        <v>0</v>
      </c>
      <c r="GS29">
        <v>3</v>
      </c>
      <c r="GT29">
        <v>0</v>
      </c>
      <c r="GU29" t="s">
        <v>3</v>
      </c>
      <c r="GV29">
        <f t="shared" si="32"/>
        <v>0</v>
      </c>
      <c r="GW29">
        <v>1</v>
      </c>
      <c r="GX29">
        <f t="shared" si="33"/>
        <v>0</v>
      </c>
      <c r="HA29">
        <v>0</v>
      </c>
      <c r="HB29">
        <v>0</v>
      </c>
      <c r="HC29">
        <f t="shared" si="34"/>
        <v>0</v>
      </c>
      <c r="HE29" t="s">
        <v>3</v>
      </c>
      <c r="HF29" t="s">
        <v>3</v>
      </c>
      <c r="HM29" t="s">
        <v>3</v>
      </c>
      <c r="HN29" t="s">
        <v>23</v>
      </c>
      <c r="HO29" t="s">
        <v>24</v>
      </c>
      <c r="HP29" t="s">
        <v>21</v>
      </c>
      <c r="HQ29" t="s">
        <v>21</v>
      </c>
      <c r="HS29">
        <v>0</v>
      </c>
      <c r="IK29">
        <v>0</v>
      </c>
    </row>
    <row r="30" spans="1:245" x14ac:dyDescent="0.2">
      <c r="A30">
        <v>18</v>
      </c>
      <c r="B30">
        <v>1</v>
      </c>
      <c r="C30">
        <v>6</v>
      </c>
      <c r="E30" t="s">
        <v>46</v>
      </c>
      <c r="F30" t="s">
        <v>47</v>
      </c>
      <c r="G30" t="s">
        <v>48</v>
      </c>
      <c r="H30" t="s">
        <v>40</v>
      </c>
      <c r="I30">
        <f>I24*J30</f>
        <v>-5.3830840000000002</v>
      </c>
      <c r="J30">
        <v>-0.17</v>
      </c>
      <c r="K30">
        <v>-0.17</v>
      </c>
      <c r="O30">
        <f t="shared" si="14"/>
        <v>-260</v>
      </c>
      <c r="P30">
        <f t="shared" si="35"/>
        <v>0</v>
      </c>
      <c r="Q30">
        <f t="shared" si="36"/>
        <v>-260</v>
      </c>
      <c r="R30">
        <f t="shared" si="37"/>
        <v>0</v>
      </c>
      <c r="S30">
        <f t="shared" si="38"/>
        <v>0</v>
      </c>
      <c r="T30">
        <f t="shared" si="15"/>
        <v>0</v>
      </c>
      <c r="U30">
        <f t="shared" si="39"/>
        <v>0</v>
      </c>
      <c r="V30">
        <f t="shared" si="40"/>
        <v>0</v>
      </c>
      <c r="W30">
        <f t="shared" si="16"/>
        <v>0</v>
      </c>
      <c r="X30">
        <f t="shared" si="17"/>
        <v>0</v>
      </c>
      <c r="Y30">
        <f t="shared" si="18"/>
        <v>0</v>
      </c>
      <c r="AA30">
        <v>50265625</v>
      </c>
      <c r="AB30">
        <f t="shared" si="19"/>
        <v>30</v>
      </c>
      <c r="AC30">
        <f t="shared" si="41"/>
        <v>0</v>
      </c>
      <c r="AD30">
        <f t="shared" si="42"/>
        <v>30</v>
      </c>
      <c r="AE30">
        <f t="shared" si="43"/>
        <v>0</v>
      </c>
      <c r="AF30">
        <f t="shared" si="43"/>
        <v>0</v>
      </c>
      <c r="AG30">
        <f t="shared" si="20"/>
        <v>0</v>
      </c>
      <c r="AH30">
        <f t="shared" si="44"/>
        <v>0</v>
      </c>
      <c r="AI30">
        <f t="shared" si="44"/>
        <v>0</v>
      </c>
      <c r="AJ30">
        <f t="shared" si="21"/>
        <v>0</v>
      </c>
      <c r="AK30">
        <v>30</v>
      </c>
      <c r="AL30">
        <v>0</v>
      </c>
      <c r="AM30">
        <v>30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140</v>
      </c>
      <c r="AU30">
        <v>93</v>
      </c>
      <c r="AV30">
        <v>1</v>
      </c>
      <c r="AW30">
        <v>1</v>
      </c>
      <c r="AZ30">
        <v>1</v>
      </c>
      <c r="BA30">
        <v>1</v>
      </c>
      <c r="BB30">
        <v>1.61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2</v>
      </c>
      <c r="BI30">
        <v>1</v>
      </c>
      <c r="BJ30" t="s">
        <v>49</v>
      </c>
      <c r="BM30">
        <v>30001</v>
      </c>
      <c r="BN30">
        <v>0</v>
      </c>
      <c r="BO30" t="s">
        <v>47</v>
      </c>
      <c r="BP30">
        <v>1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140</v>
      </c>
      <c r="CA30">
        <v>93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-260</v>
      </c>
      <c r="CQ30">
        <f t="shared" si="45"/>
        <v>0</v>
      </c>
      <c r="CR30">
        <f t="shared" si="46"/>
        <v>48.3</v>
      </c>
      <c r="CS30">
        <f t="shared" si="47"/>
        <v>0</v>
      </c>
      <c r="CT30">
        <f t="shared" si="48"/>
        <v>0</v>
      </c>
      <c r="CU30">
        <f t="shared" si="23"/>
        <v>0</v>
      </c>
      <c r="CV30">
        <f t="shared" si="49"/>
        <v>0</v>
      </c>
      <c r="CW30">
        <f t="shared" si="49"/>
        <v>0</v>
      </c>
      <c r="CX30">
        <f t="shared" si="24"/>
        <v>0</v>
      </c>
      <c r="CY30">
        <f t="shared" si="25"/>
        <v>0</v>
      </c>
      <c r="CZ30">
        <f t="shared" si="26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1011</v>
      </c>
      <c r="DV30" t="s">
        <v>40</v>
      </c>
      <c r="DW30" t="s">
        <v>40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49077922</v>
      </c>
      <c r="EF30">
        <v>2</v>
      </c>
      <c r="EG30" t="s">
        <v>20</v>
      </c>
      <c r="EH30">
        <v>24</v>
      </c>
      <c r="EI30" t="s">
        <v>21</v>
      </c>
      <c r="EJ30">
        <v>1</v>
      </c>
      <c r="EK30">
        <v>30001</v>
      </c>
      <c r="EL30" t="s">
        <v>21</v>
      </c>
      <c r="EM30" t="s">
        <v>22</v>
      </c>
      <c r="EO30" t="s">
        <v>3</v>
      </c>
      <c r="EQ30">
        <v>0</v>
      </c>
      <c r="ER30">
        <v>30</v>
      </c>
      <c r="ES30">
        <v>0</v>
      </c>
      <c r="ET30">
        <v>30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v>0</v>
      </c>
      <c r="FS30">
        <v>0</v>
      </c>
      <c r="FX30">
        <v>140</v>
      </c>
      <c r="FY30">
        <v>93</v>
      </c>
      <c r="GA30" t="s">
        <v>3</v>
      </c>
      <c r="GD30">
        <v>1</v>
      </c>
      <c r="GF30">
        <v>-1193409272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27"/>
        <v>0</v>
      </c>
      <c r="GM30">
        <f t="shared" si="28"/>
        <v>-260</v>
      </c>
      <c r="GN30">
        <f t="shared" si="29"/>
        <v>-260</v>
      </c>
      <c r="GO30">
        <f t="shared" si="30"/>
        <v>0</v>
      </c>
      <c r="GP30">
        <f t="shared" si="31"/>
        <v>0</v>
      </c>
      <c r="GR30">
        <v>0</v>
      </c>
      <c r="GS30">
        <v>7</v>
      </c>
      <c r="GT30">
        <v>0</v>
      </c>
      <c r="GU30" t="s">
        <v>3</v>
      </c>
      <c r="GV30">
        <f t="shared" si="32"/>
        <v>0</v>
      </c>
      <c r="GW30">
        <v>1</v>
      </c>
      <c r="GX30">
        <f t="shared" si="33"/>
        <v>0</v>
      </c>
      <c r="HA30">
        <v>0</v>
      </c>
      <c r="HB30">
        <v>0</v>
      </c>
      <c r="HC30">
        <f t="shared" si="34"/>
        <v>0</v>
      </c>
      <c r="HE30" t="s">
        <v>3</v>
      </c>
      <c r="HF30" t="s">
        <v>3</v>
      </c>
      <c r="HM30" t="s">
        <v>3</v>
      </c>
      <c r="HN30" t="s">
        <v>23</v>
      </c>
      <c r="HO30" t="s">
        <v>24</v>
      </c>
      <c r="HP30" t="s">
        <v>21</v>
      </c>
      <c r="HQ30" t="s">
        <v>21</v>
      </c>
      <c r="HS30">
        <v>0</v>
      </c>
      <c r="IK30">
        <v>0</v>
      </c>
    </row>
    <row r="31" spans="1:245" x14ac:dyDescent="0.2">
      <c r="A31">
        <v>18</v>
      </c>
      <c r="B31">
        <v>1</v>
      </c>
      <c r="C31">
        <v>4</v>
      </c>
      <c r="E31" t="s">
        <v>50</v>
      </c>
      <c r="F31" t="s">
        <v>51</v>
      </c>
      <c r="G31" t="s">
        <v>52</v>
      </c>
      <c r="H31" t="s">
        <v>40</v>
      </c>
      <c r="I31">
        <f>I24*J31</f>
        <v>-0.63330399999999998</v>
      </c>
      <c r="J31">
        <v>-0.02</v>
      </c>
      <c r="K31">
        <v>-0.02</v>
      </c>
      <c r="O31">
        <f t="shared" si="14"/>
        <v>-1359.38</v>
      </c>
      <c r="P31">
        <f t="shared" si="35"/>
        <v>0</v>
      </c>
      <c r="Q31">
        <f t="shared" si="36"/>
        <v>-1070.5899999999999</v>
      </c>
      <c r="R31">
        <f t="shared" si="37"/>
        <v>-288.79000000000002</v>
      </c>
      <c r="S31">
        <f t="shared" si="38"/>
        <v>0</v>
      </c>
      <c r="T31">
        <f t="shared" si="15"/>
        <v>0</v>
      </c>
      <c r="U31">
        <f t="shared" si="39"/>
        <v>0</v>
      </c>
      <c r="V31">
        <f t="shared" si="40"/>
        <v>0</v>
      </c>
      <c r="W31">
        <f t="shared" si="16"/>
        <v>0</v>
      </c>
      <c r="X31">
        <f t="shared" si="17"/>
        <v>-404.31</v>
      </c>
      <c r="Y31">
        <f t="shared" si="18"/>
        <v>-268.57</v>
      </c>
      <c r="AA31">
        <v>50265625</v>
      </c>
      <c r="AB31">
        <f t="shared" si="19"/>
        <v>1690.48</v>
      </c>
      <c r="AC31">
        <f t="shared" si="41"/>
        <v>0</v>
      </c>
      <c r="AD31">
        <f t="shared" si="42"/>
        <v>1690.48</v>
      </c>
      <c r="AE31">
        <f t="shared" si="43"/>
        <v>456.01</v>
      </c>
      <c r="AF31">
        <f t="shared" si="43"/>
        <v>0</v>
      </c>
      <c r="AG31">
        <f t="shared" si="20"/>
        <v>0</v>
      </c>
      <c r="AH31">
        <f t="shared" si="44"/>
        <v>0</v>
      </c>
      <c r="AI31">
        <f t="shared" si="44"/>
        <v>0</v>
      </c>
      <c r="AJ31">
        <f t="shared" si="21"/>
        <v>0</v>
      </c>
      <c r="AK31">
        <v>1690.48</v>
      </c>
      <c r="AL31">
        <v>0</v>
      </c>
      <c r="AM31">
        <v>1690.48</v>
      </c>
      <c r="AN31">
        <v>456.01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140</v>
      </c>
      <c r="AU31">
        <v>93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2</v>
      </c>
      <c r="BI31">
        <v>1</v>
      </c>
      <c r="BJ31" t="s">
        <v>53</v>
      </c>
      <c r="BM31">
        <v>30001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140</v>
      </c>
      <c r="CA31">
        <v>93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-1359.3799999999999</v>
      </c>
      <c r="CQ31">
        <f t="shared" si="45"/>
        <v>0</v>
      </c>
      <c r="CR31">
        <f t="shared" si="46"/>
        <v>1690.48</v>
      </c>
      <c r="CS31">
        <f t="shared" si="47"/>
        <v>456.01</v>
      </c>
      <c r="CT31">
        <f t="shared" si="48"/>
        <v>0</v>
      </c>
      <c r="CU31">
        <f t="shared" si="23"/>
        <v>0</v>
      </c>
      <c r="CV31">
        <f t="shared" si="49"/>
        <v>0</v>
      </c>
      <c r="CW31">
        <f t="shared" si="49"/>
        <v>0</v>
      </c>
      <c r="CX31">
        <f t="shared" si="24"/>
        <v>0</v>
      </c>
      <c r="CY31">
        <f t="shared" si="25"/>
        <v>-404.30600000000004</v>
      </c>
      <c r="CZ31">
        <f t="shared" si="26"/>
        <v>-268.57470000000001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1011</v>
      </c>
      <c r="DV31" t="s">
        <v>40</v>
      </c>
      <c r="DW31" t="s">
        <v>40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49077922</v>
      </c>
      <c r="EF31">
        <v>2</v>
      </c>
      <c r="EG31" t="s">
        <v>20</v>
      </c>
      <c r="EH31">
        <v>24</v>
      </c>
      <c r="EI31" t="s">
        <v>21</v>
      </c>
      <c r="EJ31">
        <v>1</v>
      </c>
      <c r="EK31">
        <v>30001</v>
      </c>
      <c r="EL31" t="s">
        <v>21</v>
      </c>
      <c r="EM31" t="s">
        <v>22</v>
      </c>
      <c r="EO31" t="s">
        <v>3</v>
      </c>
      <c r="EQ31">
        <v>0</v>
      </c>
      <c r="ER31">
        <v>1690.48</v>
      </c>
      <c r="ES31">
        <v>0</v>
      </c>
      <c r="ET31">
        <v>1690.48</v>
      </c>
      <c r="EU31">
        <v>456.01</v>
      </c>
      <c r="EV31">
        <v>0</v>
      </c>
      <c r="EW31">
        <v>0</v>
      </c>
      <c r="EX31">
        <v>0</v>
      </c>
      <c r="FQ31">
        <v>0</v>
      </c>
      <c r="FR31">
        <v>0</v>
      </c>
      <c r="FS31">
        <v>0</v>
      </c>
      <c r="FX31">
        <v>140</v>
      </c>
      <c r="FY31">
        <v>93</v>
      </c>
      <c r="GA31" t="s">
        <v>3</v>
      </c>
      <c r="GD31">
        <v>1</v>
      </c>
      <c r="GF31">
        <v>-896236776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27"/>
        <v>0</v>
      </c>
      <c r="GM31">
        <f t="shared" si="28"/>
        <v>-2032.26</v>
      </c>
      <c r="GN31">
        <f t="shared" si="29"/>
        <v>-2032.26</v>
      </c>
      <c r="GO31">
        <f t="shared" si="30"/>
        <v>0</v>
      </c>
      <c r="GP31">
        <f t="shared" si="31"/>
        <v>0</v>
      </c>
      <c r="GR31">
        <v>0</v>
      </c>
      <c r="GS31">
        <v>7</v>
      </c>
      <c r="GT31">
        <v>0</v>
      </c>
      <c r="GU31" t="s">
        <v>3</v>
      </c>
      <c r="GV31">
        <f t="shared" si="32"/>
        <v>0</v>
      </c>
      <c r="GW31">
        <v>1</v>
      </c>
      <c r="GX31">
        <f t="shared" si="33"/>
        <v>0</v>
      </c>
      <c r="HA31">
        <v>0</v>
      </c>
      <c r="HB31">
        <v>0</v>
      </c>
      <c r="HC31">
        <f t="shared" si="34"/>
        <v>0</v>
      </c>
      <c r="HE31" t="s">
        <v>3</v>
      </c>
      <c r="HF31" t="s">
        <v>3</v>
      </c>
      <c r="HM31" t="s">
        <v>3</v>
      </c>
      <c r="HN31" t="s">
        <v>23</v>
      </c>
      <c r="HO31" t="s">
        <v>24</v>
      </c>
      <c r="HP31" t="s">
        <v>21</v>
      </c>
      <c r="HQ31" t="s">
        <v>21</v>
      </c>
      <c r="HS31">
        <v>0</v>
      </c>
      <c r="IK31">
        <v>0</v>
      </c>
    </row>
    <row r="32" spans="1:245" x14ac:dyDescent="0.2">
      <c r="A32">
        <v>17</v>
      </c>
      <c r="B32">
        <v>1</v>
      </c>
      <c r="C32">
        <f>ROW(SmtRes!A33)</f>
        <v>33</v>
      </c>
      <c r="D32">
        <f>ROW(EtalonRes!A33)</f>
        <v>33</v>
      </c>
      <c r="E32" t="s">
        <v>54</v>
      </c>
      <c r="F32" t="s">
        <v>55</v>
      </c>
      <c r="G32" t="s">
        <v>56</v>
      </c>
      <c r="H32" t="s">
        <v>57</v>
      </c>
      <c r="I32">
        <v>0</v>
      </c>
      <c r="J32">
        <v>0</v>
      </c>
      <c r="K32">
        <v>0</v>
      </c>
      <c r="O32">
        <f t="shared" si="14"/>
        <v>0</v>
      </c>
      <c r="P32">
        <f>SUMIF(SmtRes!AQ16:'SmtRes'!AQ33,"=1",SmtRes!DF16:'SmtRes'!DF33)</f>
        <v>0</v>
      </c>
      <c r="Q32">
        <f>SUMIF(SmtRes!AQ16:'SmtRes'!AQ33,"=1",SmtRes!DG16:'SmtRes'!DG33)</f>
        <v>0</v>
      </c>
      <c r="R32">
        <f>SUMIF(SmtRes!AQ16:'SmtRes'!AQ33,"=1",SmtRes!DH16:'SmtRes'!DH33)</f>
        <v>0</v>
      </c>
      <c r="S32">
        <f>SUMIF(SmtRes!AQ16:'SmtRes'!AQ33,"=1",SmtRes!DI16:'SmtRes'!DI33)</f>
        <v>0</v>
      </c>
      <c r="T32">
        <f t="shared" si="15"/>
        <v>0</v>
      </c>
      <c r="U32">
        <f>SUMIF(SmtRes!AQ16:'SmtRes'!AQ33,"=1",SmtRes!CV16:'SmtRes'!CV33)</f>
        <v>0</v>
      </c>
      <c r="V32">
        <f>SUMIF(SmtRes!AQ16:'SmtRes'!AQ33,"=1",SmtRes!CW16:'SmtRes'!CW33)</f>
        <v>0</v>
      </c>
      <c r="W32">
        <f t="shared" si="16"/>
        <v>0</v>
      </c>
      <c r="X32">
        <f t="shared" si="17"/>
        <v>0</v>
      </c>
      <c r="Y32">
        <f t="shared" si="18"/>
        <v>0</v>
      </c>
      <c r="AA32">
        <v>50265625</v>
      </c>
      <c r="AB32">
        <f t="shared" si="19"/>
        <v>381389.10696499998</v>
      </c>
      <c r="AC32">
        <f>ROUND((SUM(SmtRes!BQ16:'SmtRes'!BQ33)),6)</f>
        <v>5901.0950599999996</v>
      </c>
      <c r="AD32">
        <f>ROUND((((SUM(SmtRes!BR16:'SmtRes'!BR33))-(SUM(SmtRes!BS16:'SmtRes'!BS33)))+AE32),6)</f>
        <v>78034.761905000007</v>
      </c>
      <c r="AE32">
        <f>ROUND((SUM(SmtRes!BS16:'SmtRes'!BS33)),6)</f>
        <v>34141.860789999999</v>
      </c>
      <c r="AF32">
        <f>ROUND((SUM(SmtRes!BT16:'SmtRes'!BT33)),6)</f>
        <v>297453.25</v>
      </c>
      <c r="AG32">
        <f t="shared" si="20"/>
        <v>0</v>
      </c>
      <c r="AH32">
        <f>(SUM(SmtRes!BU16:'SmtRes'!BU33))</f>
        <v>823.4</v>
      </c>
      <c r="AI32">
        <f>(0)</f>
        <v>0</v>
      </c>
      <c r="AJ32">
        <f t="shared" si="21"/>
        <v>0</v>
      </c>
      <c r="AK32">
        <v>362100.98436</v>
      </c>
      <c r="AL32">
        <v>5901.0950599999996</v>
      </c>
      <c r="AM32">
        <v>67856.314700000003</v>
      </c>
      <c r="AN32">
        <v>29688.5746</v>
      </c>
      <c r="AO32">
        <v>258655</v>
      </c>
      <c r="AP32">
        <v>0</v>
      </c>
      <c r="AQ32">
        <v>716</v>
      </c>
      <c r="AR32">
        <v>55.99</v>
      </c>
      <c r="AS32">
        <v>0</v>
      </c>
      <c r="AT32">
        <v>102</v>
      </c>
      <c r="AU32">
        <v>58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58</v>
      </c>
      <c r="BM32">
        <v>6001</v>
      </c>
      <c r="BN32">
        <v>0</v>
      </c>
      <c r="BO32" t="s">
        <v>3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102</v>
      </c>
      <c r="CA32">
        <v>58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59</v>
      </c>
      <c r="CO32">
        <v>0</v>
      </c>
      <c r="CP32">
        <f t="shared" si="22"/>
        <v>0</v>
      </c>
      <c r="CQ32">
        <f>SUMIF(SmtRes!AQ16:'SmtRes'!AQ33,"=1",SmtRes!AA16:'SmtRes'!AA33)</f>
        <v>17756.089999999997</v>
      </c>
      <c r="CR32">
        <f>SUMIF(SmtRes!AQ16:'SmtRes'!AQ33,"=1",SmtRes!AB16:'SmtRes'!AB33)</f>
        <v>5241.5</v>
      </c>
      <c r="CS32">
        <f>SUMIF(SmtRes!AQ16:'SmtRes'!AQ33,"=1",SmtRes!AC16:'SmtRes'!AC33)</f>
        <v>1918.8</v>
      </c>
      <c r="CT32">
        <f>SUMIF(SmtRes!AQ16:'SmtRes'!AQ33,"=1",SmtRes!AD16:'SmtRes'!AD33)</f>
        <v>361.25</v>
      </c>
      <c r="CU32">
        <f t="shared" si="23"/>
        <v>0</v>
      </c>
      <c r="CV32">
        <f>SUMIF(SmtRes!AQ16:'SmtRes'!AQ33,"=1",SmtRes!BU16:'SmtRes'!BU33)</f>
        <v>823.4</v>
      </c>
      <c r="CW32">
        <f>SUMIF(SmtRes!AQ16:'SmtRes'!AQ33,"=1",SmtRes!BV16:'SmtRes'!BV33)</f>
        <v>0</v>
      </c>
      <c r="CX32">
        <f t="shared" si="24"/>
        <v>0</v>
      </c>
      <c r="CY32">
        <f t="shared" si="25"/>
        <v>0</v>
      </c>
      <c r="CZ32">
        <f t="shared" si="26"/>
        <v>0</v>
      </c>
      <c r="DB32">
        <v>1</v>
      </c>
      <c r="DC32" t="s">
        <v>3</v>
      </c>
      <c r="DD32" t="s">
        <v>3</v>
      </c>
      <c r="DE32" t="s">
        <v>60</v>
      </c>
      <c r="DF32" t="s">
        <v>60</v>
      </c>
      <c r="DG32" t="s">
        <v>60</v>
      </c>
      <c r="DH32" t="s">
        <v>3</v>
      </c>
      <c r="DI32" t="s">
        <v>60</v>
      </c>
      <c r="DJ32" t="s">
        <v>60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1007</v>
      </c>
      <c r="DV32" t="s">
        <v>57</v>
      </c>
      <c r="DW32" t="s">
        <v>57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49077858</v>
      </c>
      <c r="EF32">
        <v>2</v>
      </c>
      <c r="EG32" t="s">
        <v>20</v>
      </c>
      <c r="EH32">
        <v>6</v>
      </c>
      <c r="EI32" t="s">
        <v>61</v>
      </c>
      <c r="EJ32">
        <v>1</v>
      </c>
      <c r="EK32">
        <v>6001</v>
      </c>
      <c r="EL32" t="s">
        <v>61</v>
      </c>
      <c r="EM32" t="s">
        <v>62</v>
      </c>
      <c r="EO32" t="s">
        <v>63</v>
      </c>
      <c r="EQ32">
        <v>0</v>
      </c>
      <c r="ER32">
        <v>20260.75</v>
      </c>
      <c r="ES32">
        <v>7964.09</v>
      </c>
      <c r="ET32">
        <v>6038.82</v>
      </c>
      <c r="EU32">
        <v>753.13</v>
      </c>
      <c r="EV32">
        <v>6257.84</v>
      </c>
      <c r="EW32">
        <v>716</v>
      </c>
      <c r="EX32">
        <v>55.99</v>
      </c>
      <c r="EY32">
        <v>0</v>
      </c>
      <c r="FQ32">
        <v>0</v>
      </c>
      <c r="FR32">
        <v>0</v>
      </c>
      <c r="FS32">
        <v>0</v>
      </c>
      <c r="FX32">
        <v>102</v>
      </c>
      <c r="FY32">
        <v>58</v>
      </c>
      <c r="GA32" t="s">
        <v>3</v>
      </c>
      <c r="GD32">
        <v>1</v>
      </c>
      <c r="GF32">
        <v>50491436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7"/>
        <v>0</v>
      </c>
      <c r="GM32">
        <f t="shared" si="28"/>
        <v>0</v>
      </c>
      <c r="GN32">
        <f t="shared" si="29"/>
        <v>0</v>
      </c>
      <c r="GO32">
        <f t="shared" si="30"/>
        <v>0</v>
      </c>
      <c r="GP32">
        <f t="shared" si="31"/>
        <v>0</v>
      </c>
      <c r="GR32">
        <v>0</v>
      </c>
      <c r="GS32">
        <v>3</v>
      </c>
      <c r="GT32">
        <v>0</v>
      </c>
      <c r="GU32" t="s">
        <v>3</v>
      </c>
      <c r="GV32">
        <f t="shared" si="32"/>
        <v>0</v>
      </c>
      <c r="GW32">
        <v>1</v>
      </c>
      <c r="GX32">
        <f t="shared" si="33"/>
        <v>0</v>
      </c>
      <c r="HA32">
        <v>0</v>
      </c>
      <c r="HB32">
        <v>0</v>
      </c>
      <c r="HC32">
        <f t="shared" si="34"/>
        <v>0</v>
      </c>
      <c r="HE32" t="s">
        <v>3</v>
      </c>
      <c r="HF32" t="s">
        <v>3</v>
      </c>
      <c r="HM32" t="s">
        <v>3</v>
      </c>
      <c r="HN32" t="s">
        <v>64</v>
      </c>
      <c r="HO32" t="s">
        <v>65</v>
      </c>
      <c r="HP32" t="s">
        <v>61</v>
      </c>
      <c r="HQ32" t="s">
        <v>61</v>
      </c>
      <c r="HS32">
        <v>0</v>
      </c>
      <c r="IK32">
        <v>0</v>
      </c>
    </row>
    <row r="33" spans="1:245" x14ac:dyDescent="0.2">
      <c r="A33">
        <v>18</v>
      </c>
      <c r="B33">
        <v>1</v>
      </c>
      <c r="C33">
        <v>29</v>
      </c>
      <c r="E33" t="s">
        <v>66</v>
      </c>
      <c r="F33" t="s">
        <v>67</v>
      </c>
      <c r="G33" t="s">
        <v>68</v>
      </c>
      <c r="H33" t="s">
        <v>18</v>
      </c>
      <c r="I33">
        <f>I32*J33</f>
        <v>0</v>
      </c>
      <c r="J33">
        <v>101.5</v>
      </c>
      <c r="K33">
        <v>101.5</v>
      </c>
      <c r="O33">
        <f t="shared" si="14"/>
        <v>0</v>
      </c>
      <c r="P33">
        <f>ROUND(CQ33*I33,2)</f>
        <v>0</v>
      </c>
      <c r="Q33">
        <f>ROUND(CR33*I33,2)</f>
        <v>0</v>
      </c>
      <c r="R33">
        <f>ROUND(CS33*I33,2)</f>
        <v>0</v>
      </c>
      <c r="S33">
        <f>ROUND(CT33*I33,2)</f>
        <v>0</v>
      </c>
      <c r="T33">
        <f t="shared" si="15"/>
        <v>0</v>
      </c>
      <c r="U33">
        <f>ROUND(CV33*I33,7)</f>
        <v>0</v>
      </c>
      <c r="V33">
        <f>ROUND(CW33*I33,7)</f>
        <v>0</v>
      </c>
      <c r="W33">
        <f t="shared" si="16"/>
        <v>0</v>
      </c>
      <c r="X33">
        <f t="shared" si="17"/>
        <v>0</v>
      </c>
      <c r="Y33">
        <f t="shared" si="18"/>
        <v>0</v>
      </c>
      <c r="AA33">
        <v>50265625</v>
      </c>
      <c r="AB33">
        <f t="shared" si="19"/>
        <v>0</v>
      </c>
      <c r="AC33">
        <f>ROUND((ES33),6)</f>
        <v>0</v>
      </c>
      <c r="AD33">
        <f>ROUND((((ET33)-(EU33))+AE33),6)</f>
        <v>0</v>
      </c>
      <c r="AE33">
        <f t="shared" ref="AE33:AF35" si="50">ROUND((EU33),6)</f>
        <v>0</v>
      </c>
      <c r="AF33">
        <f t="shared" si="50"/>
        <v>0</v>
      </c>
      <c r="AG33">
        <f t="shared" si="20"/>
        <v>0</v>
      </c>
      <c r="AH33">
        <f t="shared" ref="AH33:AI35" si="51">(EW33)</f>
        <v>0</v>
      </c>
      <c r="AI33">
        <f t="shared" si="51"/>
        <v>0</v>
      </c>
      <c r="AJ33">
        <f t="shared" si="21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102</v>
      </c>
      <c r="AU33">
        <v>58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6001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102</v>
      </c>
      <c r="CA33">
        <v>58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0</v>
      </c>
      <c r="CQ33">
        <f>ROUND(AL33*BC33,2)</f>
        <v>0</v>
      </c>
      <c r="CR33">
        <f>ROUND(AM33*BB33,2)</f>
        <v>0</v>
      </c>
      <c r="CS33">
        <f>ROUND(AN33*BS33,2)</f>
        <v>0</v>
      </c>
      <c r="CT33">
        <f>ROUND(AO33*BA33,2)</f>
        <v>0</v>
      </c>
      <c r="CU33">
        <f t="shared" si="23"/>
        <v>0</v>
      </c>
      <c r="CV33">
        <f t="shared" ref="CV33:CW35" si="52">AH33</f>
        <v>0</v>
      </c>
      <c r="CW33">
        <f t="shared" si="52"/>
        <v>0</v>
      </c>
      <c r="CX33">
        <f t="shared" si="24"/>
        <v>0</v>
      </c>
      <c r="CY33">
        <f t="shared" si="25"/>
        <v>0</v>
      </c>
      <c r="CZ33">
        <f t="shared" si="26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18</v>
      </c>
      <c r="DW33" t="s">
        <v>18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49077858</v>
      </c>
      <c r="EF33">
        <v>2</v>
      </c>
      <c r="EG33" t="s">
        <v>20</v>
      </c>
      <c r="EH33">
        <v>6</v>
      </c>
      <c r="EI33" t="s">
        <v>61</v>
      </c>
      <c r="EJ33">
        <v>1</v>
      </c>
      <c r="EK33">
        <v>6001</v>
      </c>
      <c r="EL33" t="s">
        <v>61</v>
      </c>
      <c r="EM33" t="s">
        <v>62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v>0</v>
      </c>
      <c r="FS33">
        <v>0</v>
      </c>
      <c r="FX33">
        <v>102</v>
      </c>
      <c r="FY33">
        <v>58</v>
      </c>
      <c r="GA33" t="s">
        <v>3</v>
      </c>
      <c r="GD33">
        <v>1</v>
      </c>
      <c r="GF33">
        <v>-157982121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7"/>
        <v>0</v>
      </c>
      <c r="GM33">
        <f t="shared" si="28"/>
        <v>0</v>
      </c>
      <c r="GN33">
        <f t="shared" si="29"/>
        <v>0</v>
      </c>
      <c r="GO33">
        <f t="shared" si="30"/>
        <v>0</v>
      </c>
      <c r="GP33">
        <f t="shared" si="31"/>
        <v>0</v>
      </c>
      <c r="GR33">
        <v>0</v>
      </c>
      <c r="GS33">
        <v>3</v>
      </c>
      <c r="GT33">
        <v>0</v>
      </c>
      <c r="GU33" t="s">
        <v>3</v>
      </c>
      <c r="GV33">
        <f t="shared" si="32"/>
        <v>0</v>
      </c>
      <c r="GW33">
        <v>1</v>
      </c>
      <c r="GX33">
        <f t="shared" si="33"/>
        <v>0</v>
      </c>
      <c r="HA33">
        <v>0</v>
      </c>
      <c r="HB33">
        <v>0</v>
      </c>
      <c r="HC33">
        <f t="shared" si="34"/>
        <v>0</v>
      </c>
      <c r="HE33" t="s">
        <v>3</v>
      </c>
      <c r="HF33" t="s">
        <v>3</v>
      </c>
      <c r="HM33" t="s">
        <v>3</v>
      </c>
      <c r="HN33" t="s">
        <v>64</v>
      </c>
      <c r="HO33" t="s">
        <v>65</v>
      </c>
      <c r="HP33" t="s">
        <v>61</v>
      </c>
      <c r="HQ33" t="s">
        <v>61</v>
      </c>
      <c r="HS33">
        <v>0</v>
      </c>
      <c r="IK33">
        <v>0</v>
      </c>
    </row>
    <row r="34" spans="1:245" x14ac:dyDescent="0.2">
      <c r="A34">
        <v>18</v>
      </c>
      <c r="B34">
        <v>1</v>
      </c>
      <c r="C34">
        <v>30</v>
      </c>
      <c r="E34" t="s">
        <v>69</v>
      </c>
      <c r="F34" t="s">
        <v>26</v>
      </c>
      <c r="G34" t="s">
        <v>27</v>
      </c>
      <c r="H34" t="s">
        <v>28</v>
      </c>
      <c r="I34">
        <f>I32*J34</f>
        <v>0</v>
      </c>
      <c r="J34">
        <v>10.1</v>
      </c>
      <c r="K34">
        <v>10.1</v>
      </c>
      <c r="O34">
        <f t="shared" si="14"/>
        <v>0</v>
      </c>
      <c r="P34">
        <f>ROUND(CQ34*I34,2)</f>
        <v>0</v>
      </c>
      <c r="Q34">
        <f>ROUND(CR34*I34,2)</f>
        <v>0</v>
      </c>
      <c r="R34">
        <f>ROUND(CS34*I34,2)</f>
        <v>0</v>
      </c>
      <c r="S34">
        <f>ROUND(CT34*I34,2)</f>
        <v>0</v>
      </c>
      <c r="T34">
        <f t="shared" si="15"/>
        <v>0</v>
      </c>
      <c r="U34">
        <f>ROUND(CV34*I34,7)</f>
        <v>0</v>
      </c>
      <c r="V34">
        <f>ROUND(CW34*I34,7)</f>
        <v>0</v>
      </c>
      <c r="W34">
        <f t="shared" si="16"/>
        <v>0</v>
      </c>
      <c r="X34">
        <f t="shared" si="17"/>
        <v>0</v>
      </c>
      <c r="Y34">
        <f t="shared" si="18"/>
        <v>0</v>
      </c>
      <c r="AA34">
        <v>50265625</v>
      </c>
      <c r="AB34">
        <f t="shared" si="19"/>
        <v>0</v>
      </c>
      <c r="AC34">
        <f>ROUND((ES34),6)</f>
        <v>0</v>
      </c>
      <c r="AD34">
        <f>ROUND((((ET34)-(EU34))+AE34),6)</f>
        <v>0</v>
      </c>
      <c r="AE34">
        <f t="shared" si="50"/>
        <v>0</v>
      </c>
      <c r="AF34">
        <f t="shared" si="50"/>
        <v>0</v>
      </c>
      <c r="AG34">
        <f t="shared" si="20"/>
        <v>0</v>
      </c>
      <c r="AH34">
        <f t="shared" si="51"/>
        <v>0</v>
      </c>
      <c r="AI34">
        <f t="shared" si="51"/>
        <v>0</v>
      </c>
      <c r="AJ34">
        <f t="shared" si="21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102</v>
      </c>
      <c r="AU34">
        <v>58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6001</v>
      </c>
      <c r="BN34">
        <v>0</v>
      </c>
      <c r="BO34" t="s">
        <v>3</v>
      </c>
      <c r="BP34">
        <v>0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102</v>
      </c>
      <c r="CA34">
        <v>58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0</v>
      </c>
      <c r="CQ34">
        <f>ROUND(AL34*BC34,2)</f>
        <v>0</v>
      </c>
      <c r="CR34">
        <f>ROUND(AM34*BB34,2)</f>
        <v>0</v>
      </c>
      <c r="CS34">
        <f>ROUND(AN34*BS34,2)</f>
        <v>0</v>
      </c>
      <c r="CT34">
        <f>ROUND(AO34*BA34,2)</f>
        <v>0</v>
      </c>
      <c r="CU34">
        <f t="shared" si="23"/>
        <v>0</v>
      </c>
      <c r="CV34">
        <f t="shared" si="52"/>
        <v>0</v>
      </c>
      <c r="CW34">
        <f t="shared" si="52"/>
        <v>0</v>
      </c>
      <c r="CX34">
        <f t="shared" si="24"/>
        <v>0</v>
      </c>
      <c r="CY34">
        <f t="shared" si="25"/>
        <v>0</v>
      </c>
      <c r="CZ34">
        <f t="shared" si="26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1009</v>
      </c>
      <c r="DV34" t="s">
        <v>28</v>
      </c>
      <c r="DW34" t="s">
        <v>28</v>
      </c>
      <c r="DX34">
        <v>1000</v>
      </c>
      <c r="DZ34" t="s">
        <v>3</v>
      </c>
      <c r="EA34" t="s">
        <v>3</v>
      </c>
      <c r="EB34" t="s">
        <v>3</v>
      </c>
      <c r="EC34" t="s">
        <v>3</v>
      </c>
      <c r="EE34">
        <v>49077858</v>
      </c>
      <c r="EF34">
        <v>2</v>
      </c>
      <c r="EG34" t="s">
        <v>20</v>
      </c>
      <c r="EH34">
        <v>6</v>
      </c>
      <c r="EI34" t="s">
        <v>61</v>
      </c>
      <c r="EJ34">
        <v>1</v>
      </c>
      <c r="EK34">
        <v>6001</v>
      </c>
      <c r="EL34" t="s">
        <v>61</v>
      </c>
      <c r="EM34" t="s">
        <v>62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v>0</v>
      </c>
      <c r="FS34">
        <v>0</v>
      </c>
      <c r="FX34">
        <v>102</v>
      </c>
      <c r="FY34">
        <v>58</v>
      </c>
      <c r="GA34" t="s">
        <v>3</v>
      </c>
      <c r="GD34">
        <v>1</v>
      </c>
      <c r="GF34">
        <v>1471899773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7"/>
        <v>0</v>
      </c>
      <c r="GM34">
        <f t="shared" si="28"/>
        <v>0</v>
      </c>
      <c r="GN34">
        <f t="shared" si="29"/>
        <v>0</v>
      </c>
      <c r="GO34">
        <f t="shared" si="30"/>
        <v>0</v>
      </c>
      <c r="GP34">
        <f t="shared" si="31"/>
        <v>0</v>
      </c>
      <c r="GR34">
        <v>0</v>
      </c>
      <c r="GS34">
        <v>3</v>
      </c>
      <c r="GT34">
        <v>0</v>
      </c>
      <c r="GU34" t="s">
        <v>3</v>
      </c>
      <c r="GV34">
        <f t="shared" si="32"/>
        <v>0</v>
      </c>
      <c r="GW34">
        <v>1</v>
      </c>
      <c r="GX34">
        <f t="shared" si="33"/>
        <v>0</v>
      </c>
      <c r="HA34">
        <v>0</v>
      </c>
      <c r="HB34">
        <v>0</v>
      </c>
      <c r="HC34">
        <f t="shared" si="34"/>
        <v>0</v>
      </c>
      <c r="HE34" t="s">
        <v>3</v>
      </c>
      <c r="HF34" t="s">
        <v>3</v>
      </c>
      <c r="HM34" t="s">
        <v>3</v>
      </c>
      <c r="HN34" t="s">
        <v>64</v>
      </c>
      <c r="HO34" t="s">
        <v>65</v>
      </c>
      <c r="HP34" t="s">
        <v>61</v>
      </c>
      <c r="HQ34" t="s">
        <v>61</v>
      </c>
      <c r="HS34">
        <v>0</v>
      </c>
      <c r="IK34">
        <v>0</v>
      </c>
    </row>
    <row r="35" spans="1:245" x14ac:dyDescent="0.2">
      <c r="A35">
        <v>18</v>
      </c>
      <c r="B35">
        <v>1</v>
      </c>
      <c r="C35">
        <v>25</v>
      </c>
      <c r="E35" t="s">
        <v>70</v>
      </c>
      <c r="F35" t="s">
        <v>71</v>
      </c>
      <c r="G35" t="s">
        <v>72</v>
      </c>
      <c r="H35" t="s">
        <v>28</v>
      </c>
      <c r="I35">
        <f>I32*J35</f>
        <v>0</v>
      </c>
      <c r="J35">
        <v>0.2</v>
      </c>
      <c r="K35">
        <v>0.2</v>
      </c>
      <c r="O35">
        <f t="shared" si="14"/>
        <v>0</v>
      </c>
      <c r="P35">
        <f>ROUND(CQ35*I35,2)</f>
        <v>0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5"/>
        <v>0</v>
      </c>
      <c r="U35">
        <f>ROUND(CV35*I35,7)</f>
        <v>0</v>
      </c>
      <c r="V35">
        <f>ROUND(CW35*I35,7)</f>
        <v>0</v>
      </c>
      <c r="W35">
        <f t="shared" si="16"/>
        <v>0</v>
      </c>
      <c r="X35">
        <f t="shared" si="17"/>
        <v>0</v>
      </c>
      <c r="Y35">
        <f t="shared" si="18"/>
        <v>0</v>
      </c>
      <c r="AA35">
        <v>50265625</v>
      </c>
      <c r="AB35">
        <f t="shared" si="19"/>
        <v>10315.01</v>
      </c>
      <c r="AC35">
        <f>ROUND((ES35),6)</f>
        <v>10315.01</v>
      </c>
      <c r="AD35">
        <f>ROUND((((ET35)-(EU35))+AE35),6)</f>
        <v>0</v>
      </c>
      <c r="AE35">
        <f t="shared" si="50"/>
        <v>0</v>
      </c>
      <c r="AF35">
        <f t="shared" si="50"/>
        <v>0</v>
      </c>
      <c r="AG35">
        <f t="shared" si="20"/>
        <v>0</v>
      </c>
      <c r="AH35">
        <f t="shared" si="51"/>
        <v>0</v>
      </c>
      <c r="AI35">
        <f t="shared" si="51"/>
        <v>0</v>
      </c>
      <c r="AJ35">
        <f t="shared" si="21"/>
        <v>0</v>
      </c>
      <c r="AK35">
        <v>10315.01</v>
      </c>
      <c r="AL35">
        <v>10315.01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102</v>
      </c>
      <c r="AU35">
        <v>58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73</v>
      </c>
      <c r="BM35">
        <v>6001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102</v>
      </c>
      <c r="CA35">
        <v>58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0</v>
      </c>
      <c r="CQ35">
        <f>ROUND(AL35*BC35,2)</f>
        <v>10315.01</v>
      </c>
      <c r="CR35">
        <f>ROUND(AM35*BB35,2)</f>
        <v>0</v>
      </c>
      <c r="CS35">
        <f>ROUND(AN35*BS35,2)</f>
        <v>0</v>
      </c>
      <c r="CT35">
        <f>ROUND(AO35*BA35,2)</f>
        <v>0</v>
      </c>
      <c r="CU35">
        <f t="shared" si="23"/>
        <v>0</v>
      </c>
      <c r="CV35">
        <f t="shared" si="52"/>
        <v>0</v>
      </c>
      <c r="CW35">
        <f t="shared" si="52"/>
        <v>0</v>
      </c>
      <c r="CX35">
        <f t="shared" si="24"/>
        <v>0</v>
      </c>
      <c r="CY35">
        <f t="shared" si="25"/>
        <v>0</v>
      </c>
      <c r="CZ35">
        <f t="shared" si="26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28</v>
      </c>
      <c r="DW35" t="s">
        <v>28</v>
      </c>
      <c r="DX35">
        <v>1000</v>
      </c>
      <c r="DZ35" t="s">
        <v>3</v>
      </c>
      <c r="EA35" t="s">
        <v>3</v>
      </c>
      <c r="EB35" t="s">
        <v>3</v>
      </c>
      <c r="EC35" t="s">
        <v>3</v>
      </c>
      <c r="EE35">
        <v>49077858</v>
      </c>
      <c r="EF35">
        <v>2</v>
      </c>
      <c r="EG35" t="s">
        <v>20</v>
      </c>
      <c r="EH35">
        <v>6</v>
      </c>
      <c r="EI35" t="s">
        <v>61</v>
      </c>
      <c r="EJ35">
        <v>1</v>
      </c>
      <c r="EK35">
        <v>6001</v>
      </c>
      <c r="EL35" t="s">
        <v>61</v>
      </c>
      <c r="EM35" t="s">
        <v>62</v>
      </c>
      <c r="EO35" t="s">
        <v>3</v>
      </c>
      <c r="EQ35">
        <v>0</v>
      </c>
      <c r="ER35">
        <v>10315.01</v>
      </c>
      <c r="ES35">
        <v>10315.01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102</v>
      </c>
      <c r="FY35">
        <v>58</v>
      </c>
      <c r="GA35" t="s">
        <v>3</v>
      </c>
      <c r="GD35">
        <v>1</v>
      </c>
      <c r="GF35">
        <v>1163323608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27"/>
        <v>0</v>
      </c>
      <c r="GM35">
        <f t="shared" si="28"/>
        <v>0</v>
      </c>
      <c r="GN35">
        <f t="shared" si="29"/>
        <v>0</v>
      </c>
      <c r="GO35">
        <f t="shared" si="30"/>
        <v>0</v>
      </c>
      <c r="GP35">
        <f t="shared" si="31"/>
        <v>0</v>
      </c>
      <c r="GR35">
        <v>0</v>
      </c>
      <c r="GS35">
        <v>3</v>
      </c>
      <c r="GT35">
        <v>0</v>
      </c>
      <c r="GU35" t="s">
        <v>3</v>
      </c>
      <c r="GV35">
        <f t="shared" si="32"/>
        <v>0</v>
      </c>
      <c r="GW35">
        <v>1</v>
      </c>
      <c r="GX35">
        <f t="shared" si="33"/>
        <v>0</v>
      </c>
      <c r="HA35">
        <v>0</v>
      </c>
      <c r="HB35">
        <v>0</v>
      </c>
      <c r="HC35">
        <f t="shared" si="34"/>
        <v>0</v>
      </c>
      <c r="HE35" t="s">
        <v>3</v>
      </c>
      <c r="HF35" t="s">
        <v>3</v>
      </c>
      <c r="HM35" t="s">
        <v>3</v>
      </c>
      <c r="HN35" t="s">
        <v>64</v>
      </c>
      <c r="HO35" t="s">
        <v>65</v>
      </c>
      <c r="HP35" t="s">
        <v>61</v>
      </c>
      <c r="HQ35" t="s">
        <v>61</v>
      </c>
      <c r="HS35">
        <v>0</v>
      </c>
      <c r="IK35">
        <v>0</v>
      </c>
    </row>
    <row r="36" spans="1:245" x14ac:dyDescent="0.2">
      <c r="A36">
        <v>17</v>
      </c>
      <c r="B36">
        <v>1</v>
      </c>
      <c r="C36">
        <f>ROW(SmtRes!A41)</f>
        <v>41</v>
      </c>
      <c r="D36">
        <f>ROW(EtalonRes!A41)</f>
        <v>41</v>
      </c>
      <c r="E36" t="s">
        <v>74</v>
      </c>
      <c r="F36" t="s">
        <v>75</v>
      </c>
      <c r="G36" t="s">
        <v>76</v>
      </c>
      <c r="H36" t="s">
        <v>77</v>
      </c>
      <c r="I36">
        <v>0</v>
      </c>
      <c r="J36">
        <v>0</v>
      </c>
      <c r="K36">
        <v>0</v>
      </c>
      <c r="O36">
        <f t="shared" si="14"/>
        <v>0</v>
      </c>
      <c r="P36">
        <f>SUMIF(SmtRes!AQ34:'SmtRes'!AQ41,"=1",SmtRes!DF34:'SmtRes'!DF41)</f>
        <v>0</v>
      </c>
      <c r="Q36">
        <f>SUMIF(SmtRes!AQ34:'SmtRes'!AQ41,"=1",SmtRes!DG34:'SmtRes'!DG41)</f>
        <v>0</v>
      </c>
      <c r="R36">
        <f>SUMIF(SmtRes!AQ34:'SmtRes'!AQ41,"=1",SmtRes!DH34:'SmtRes'!DH41)</f>
        <v>0</v>
      </c>
      <c r="S36">
        <f>SUMIF(SmtRes!AQ34:'SmtRes'!AQ41,"=1",SmtRes!DI34:'SmtRes'!DI41)</f>
        <v>0</v>
      </c>
      <c r="T36">
        <f t="shared" si="15"/>
        <v>0</v>
      </c>
      <c r="U36">
        <f>SUMIF(SmtRes!AQ34:'SmtRes'!AQ41,"=1",SmtRes!CV34:'SmtRes'!CV41)</f>
        <v>0</v>
      </c>
      <c r="V36">
        <f>SUMIF(SmtRes!AQ34:'SmtRes'!AQ41,"=1",SmtRes!CW34:'SmtRes'!CW41)</f>
        <v>0</v>
      </c>
      <c r="W36">
        <f t="shared" si="16"/>
        <v>0</v>
      </c>
      <c r="X36">
        <f t="shared" si="17"/>
        <v>0</v>
      </c>
      <c r="Y36">
        <f t="shared" si="18"/>
        <v>0</v>
      </c>
      <c r="AA36">
        <v>50265625</v>
      </c>
      <c r="AB36">
        <f t="shared" si="19"/>
        <v>9861.1059999999998</v>
      </c>
      <c r="AC36">
        <f>ROUND((SUM(SmtRes!BQ34:'SmtRes'!BQ41)),6)</f>
        <v>71.735600000000005</v>
      </c>
      <c r="AD36">
        <f>ROUND((((SUM(SmtRes!BR34:'SmtRes'!BR41))-(SUM(SmtRes!BS34:'SmtRes'!BS41)))+AE36),6)</f>
        <v>223.87739999999999</v>
      </c>
      <c r="AE36">
        <f>ROUND((SUM(SmtRes!BS34:'SmtRes'!BS41)),6)</f>
        <v>91.261700000000005</v>
      </c>
      <c r="AF36">
        <f>ROUND((SUM(SmtRes!BT34:'SmtRes'!BT41)),6)</f>
        <v>9565.4930000000004</v>
      </c>
      <c r="AG36">
        <f t="shared" si="20"/>
        <v>0</v>
      </c>
      <c r="AH36">
        <f>(SUM(SmtRes!BU34:'SmtRes'!BU41))</f>
        <v>24.38</v>
      </c>
      <c r="AI36">
        <f>(0)</f>
        <v>0</v>
      </c>
      <c r="AJ36">
        <f t="shared" si="21"/>
        <v>0</v>
      </c>
      <c r="AK36">
        <v>8663.5895999999993</v>
      </c>
      <c r="AL36">
        <v>71.735600000000005</v>
      </c>
      <c r="AM36">
        <v>194.67600000000002</v>
      </c>
      <c r="AN36">
        <v>79.358000000000004</v>
      </c>
      <c r="AO36">
        <v>8317.82</v>
      </c>
      <c r="AP36">
        <v>0</v>
      </c>
      <c r="AQ36">
        <v>21.2</v>
      </c>
      <c r="AR36">
        <v>0.2</v>
      </c>
      <c r="AS36">
        <v>0</v>
      </c>
      <c r="AT36">
        <v>110</v>
      </c>
      <c r="AU36">
        <v>69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78</v>
      </c>
      <c r="BM36">
        <v>8001</v>
      </c>
      <c r="BN36">
        <v>0</v>
      </c>
      <c r="BO36" t="s">
        <v>3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110</v>
      </c>
      <c r="CA36">
        <v>69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59</v>
      </c>
      <c r="CO36">
        <v>0</v>
      </c>
      <c r="CP36">
        <f t="shared" si="22"/>
        <v>0</v>
      </c>
      <c r="CQ36">
        <f>SUMIF(SmtRes!AQ34:'SmtRes'!AQ41,"=1",SmtRes!AA34:'SmtRes'!AA41)</f>
        <v>3428.5299999999997</v>
      </c>
      <c r="CR36">
        <f>SUMIF(SmtRes!AQ34:'SmtRes'!AQ41,"=1",SmtRes!AB34:'SmtRes'!AB41)</f>
        <v>729.18</v>
      </c>
      <c r="CS36">
        <f>SUMIF(SmtRes!AQ34:'SmtRes'!AQ41,"=1",SmtRes!AC34:'SmtRes'!AC41)</f>
        <v>396.79</v>
      </c>
      <c r="CT36">
        <f>SUMIF(SmtRes!AQ34:'SmtRes'!AQ41,"=1",SmtRes!AD34:'SmtRes'!AD41)</f>
        <v>392.35</v>
      </c>
      <c r="CU36">
        <f t="shared" si="23"/>
        <v>0</v>
      </c>
      <c r="CV36">
        <f>SUMIF(SmtRes!AQ34:'SmtRes'!AQ41,"=1",SmtRes!BU34:'SmtRes'!BU41)</f>
        <v>24.38</v>
      </c>
      <c r="CW36">
        <f>SUMIF(SmtRes!AQ34:'SmtRes'!AQ41,"=1",SmtRes!BV34:'SmtRes'!BV41)</f>
        <v>0</v>
      </c>
      <c r="CX36">
        <f t="shared" si="24"/>
        <v>0</v>
      </c>
      <c r="CY36">
        <f t="shared" si="25"/>
        <v>0</v>
      </c>
      <c r="CZ36">
        <f t="shared" si="26"/>
        <v>0</v>
      </c>
      <c r="DB36">
        <v>2</v>
      </c>
      <c r="DC36" t="s">
        <v>3</v>
      </c>
      <c r="DD36" t="s">
        <v>3</v>
      </c>
      <c r="DE36" t="s">
        <v>60</v>
      </c>
      <c r="DF36" t="s">
        <v>60</v>
      </c>
      <c r="DG36" t="s">
        <v>60</v>
      </c>
      <c r="DH36" t="s">
        <v>3</v>
      </c>
      <c r="DI36" t="s">
        <v>60</v>
      </c>
      <c r="DJ36" t="s">
        <v>60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1005</v>
      </c>
      <c r="DV36" t="s">
        <v>77</v>
      </c>
      <c r="DW36" t="s">
        <v>77</v>
      </c>
      <c r="DX36">
        <v>100</v>
      </c>
      <c r="DZ36" t="s">
        <v>3</v>
      </c>
      <c r="EA36" t="s">
        <v>3</v>
      </c>
      <c r="EB36" t="s">
        <v>3</v>
      </c>
      <c r="EC36" t="s">
        <v>3</v>
      </c>
      <c r="EE36">
        <v>49077869</v>
      </c>
      <c r="EF36">
        <v>2</v>
      </c>
      <c r="EG36" t="s">
        <v>20</v>
      </c>
      <c r="EH36">
        <v>8</v>
      </c>
      <c r="EI36" t="s">
        <v>79</v>
      </c>
      <c r="EJ36">
        <v>1</v>
      </c>
      <c r="EK36">
        <v>8001</v>
      </c>
      <c r="EL36" t="s">
        <v>79</v>
      </c>
      <c r="EM36" t="s">
        <v>80</v>
      </c>
      <c r="EO36" t="s">
        <v>63</v>
      </c>
      <c r="EQ36">
        <v>0</v>
      </c>
      <c r="ER36">
        <v>336</v>
      </c>
      <c r="ES36">
        <v>62.75</v>
      </c>
      <c r="ET36">
        <v>71.64</v>
      </c>
      <c r="EU36">
        <v>2.3199999999999998</v>
      </c>
      <c r="EV36">
        <v>201.61</v>
      </c>
      <c r="EW36">
        <v>21.2</v>
      </c>
      <c r="EX36">
        <v>0.2</v>
      </c>
      <c r="EY36">
        <v>0</v>
      </c>
      <c r="FQ36">
        <v>0</v>
      </c>
      <c r="FR36">
        <v>0</v>
      </c>
      <c r="FS36">
        <v>0</v>
      </c>
      <c r="FX36">
        <v>110</v>
      </c>
      <c r="FY36">
        <v>69</v>
      </c>
      <c r="GA36" t="s">
        <v>3</v>
      </c>
      <c r="GD36">
        <v>1</v>
      </c>
      <c r="GF36">
        <v>455493769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27"/>
        <v>0</v>
      </c>
      <c r="GM36">
        <f t="shared" si="28"/>
        <v>0</v>
      </c>
      <c r="GN36">
        <f t="shared" si="29"/>
        <v>0</v>
      </c>
      <c r="GO36">
        <f t="shared" si="30"/>
        <v>0</v>
      </c>
      <c r="GP36">
        <f t="shared" si="31"/>
        <v>0</v>
      </c>
      <c r="GR36">
        <v>0</v>
      </c>
      <c r="GS36">
        <v>3</v>
      </c>
      <c r="GT36">
        <v>0</v>
      </c>
      <c r="GU36" t="s">
        <v>3</v>
      </c>
      <c r="GV36">
        <f t="shared" si="32"/>
        <v>0</v>
      </c>
      <c r="GW36">
        <v>1</v>
      </c>
      <c r="GX36">
        <f t="shared" si="33"/>
        <v>0</v>
      </c>
      <c r="HA36">
        <v>0</v>
      </c>
      <c r="HB36">
        <v>0</v>
      </c>
      <c r="HC36">
        <f t="shared" si="34"/>
        <v>0</v>
      </c>
      <c r="HE36" t="s">
        <v>3</v>
      </c>
      <c r="HF36" t="s">
        <v>3</v>
      </c>
      <c r="HM36" t="s">
        <v>3</v>
      </c>
      <c r="HN36" t="s">
        <v>81</v>
      </c>
      <c r="HO36" t="s">
        <v>82</v>
      </c>
      <c r="HP36" t="s">
        <v>79</v>
      </c>
      <c r="HQ36" t="s">
        <v>79</v>
      </c>
      <c r="HS36">
        <v>0</v>
      </c>
      <c r="IK36">
        <v>0</v>
      </c>
    </row>
    <row r="37" spans="1:245" x14ac:dyDescent="0.2">
      <c r="A37">
        <v>18</v>
      </c>
      <c r="B37">
        <v>1</v>
      </c>
      <c r="C37">
        <v>38</v>
      </c>
      <c r="E37" t="s">
        <v>83</v>
      </c>
      <c r="F37" t="s">
        <v>84</v>
      </c>
      <c r="G37" t="s">
        <v>85</v>
      </c>
      <c r="H37" t="s">
        <v>28</v>
      </c>
      <c r="I37">
        <f>I36*J37</f>
        <v>0</v>
      </c>
      <c r="J37">
        <v>1.6E-2</v>
      </c>
      <c r="K37">
        <v>1.6E-2</v>
      </c>
      <c r="O37">
        <f t="shared" si="14"/>
        <v>0</v>
      </c>
      <c r="P37">
        <f>ROUND(CQ37*I37,2)</f>
        <v>0</v>
      </c>
      <c r="Q37">
        <f>ROUND(CR37*I37,2)</f>
        <v>0</v>
      </c>
      <c r="R37">
        <f>ROUND(CS37*I37,2)</f>
        <v>0</v>
      </c>
      <c r="S37">
        <f>ROUND(CT37*I37,2)</f>
        <v>0</v>
      </c>
      <c r="T37">
        <f t="shared" si="15"/>
        <v>0</v>
      </c>
      <c r="U37">
        <f>ROUND(CV37*I37,7)</f>
        <v>0</v>
      </c>
      <c r="V37">
        <f>ROUND(CW37*I37,7)</f>
        <v>0</v>
      </c>
      <c r="W37">
        <f t="shared" si="16"/>
        <v>0</v>
      </c>
      <c r="X37">
        <f t="shared" si="17"/>
        <v>0</v>
      </c>
      <c r="Y37">
        <f t="shared" si="18"/>
        <v>0</v>
      </c>
      <c r="AA37">
        <v>50265625</v>
      </c>
      <c r="AB37">
        <f t="shared" si="19"/>
        <v>0</v>
      </c>
      <c r="AC37">
        <f>ROUND((ES37),6)</f>
        <v>0</v>
      </c>
      <c r="AD37">
        <f>ROUND((((ET37)-(EU37))+AE37),6)</f>
        <v>0</v>
      </c>
      <c r="AE37">
        <f>ROUND((EU37),6)</f>
        <v>0</v>
      </c>
      <c r="AF37">
        <f>ROUND((EV37),6)</f>
        <v>0</v>
      </c>
      <c r="AG37">
        <f t="shared" si="20"/>
        <v>0</v>
      </c>
      <c r="AH37">
        <f>(EW37)</f>
        <v>0</v>
      </c>
      <c r="AI37">
        <f>(EX37)</f>
        <v>0</v>
      </c>
      <c r="AJ37">
        <f t="shared" si="2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110</v>
      </c>
      <c r="AU37">
        <v>69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8001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110</v>
      </c>
      <c r="CA37">
        <v>69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0</v>
      </c>
      <c r="CQ37">
        <f>ROUND(AL37*BC37,2)</f>
        <v>0</v>
      </c>
      <c r="CR37">
        <f>ROUND(AM37*BB37,2)</f>
        <v>0</v>
      </c>
      <c r="CS37">
        <f>ROUND(AN37*BS37,2)</f>
        <v>0</v>
      </c>
      <c r="CT37">
        <f>ROUND(AO37*BA37,2)</f>
        <v>0</v>
      </c>
      <c r="CU37">
        <f t="shared" si="23"/>
        <v>0</v>
      </c>
      <c r="CV37">
        <f>AH37</f>
        <v>0</v>
      </c>
      <c r="CW37">
        <f>AI37</f>
        <v>0</v>
      </c>
      <c r="CX37">
        <f t="shared" si="24"/>
        <v>0</v>
      </c>
      <c r="CY37">
        <f t="shared" si="25"/>
        <v>0</v>
      </c>
      <c r="CZ37">
        <f t="shared" si="26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28</v>
      </c>
      <c r="DW37" t="s">
        <v>28</v>
      </c>
      <c r="DX37">
        <v>1000</v>
      </c>
      <c r="DZ37" t="s">
        <v>3</v>
      </c>
      <c r="EA37" t="s">
        <v>3</v>
      </c>
      <c r="EB37" t="s">
        <v>3</v>
      </c>
      <c r="EC37" t="s">
        <v>3</v>
      </c>
      <c r="EE37">
        <v>49077869</v>
      </c>
      <c r="EF37">
        <v>2</v>
      </c>
      <c r="EG37" t="s">
        <v>20</v>
      </c>
      <c r="EH37">
        <v>8</v>
      </c>
      <c r="EI37" t="s">
        <v>79</v>
      </c>
      <c r="EJ37">
        <v>1</v>
      </c>
      <c r="EK37">
        <v>8001</v>
      </c>
      <c r="EL37" t="s">
        <v>79</v>
      </c>
      <c r="EM37" t="s">
        <v>80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v>0</v>
      </c>
      <c r="FS37">
        <v>0</v>
      </c>
      <c r="FX37">
        <v>110</v>
      </c>
      <c r="FY37">
        <v>69</v>
      </c>
      <c r="GA37" t="s">
        <v>3</v>
      </c>
      <c r="GD37">
        <v>1</v>
      </c>
      <c r="GF37">
        <v>-1605379213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7"/>
        <v>0</v>
      </c>
      <c r="GM37">
        <f t="shared" si="28"/>
        <v>0</v>
      </c>
      <c r="GN37">
        <f t="shared" si="29"/>
        <v>0</v>
      </c>
      <c r="GO37">
        <f t="shared" si="30"/>
        <v>0</v>
      </c>
      <c r="GP37">
        <f t="shared" si="31"/>
        <v>0</v>
      </c>
      <c r="GR37">
        <v>0</v>
      </c>
      <c r="GS37">
        <v>3</v>
      </c>
      <c r="GT37">
        <v>0</v>
      </c>
      <c r="GU37" t="s">
        <v>3</v>
      </c>
      <c r="GV37">
        <f t="shared" si="32"/>
        <v>0</v>
      </c>
      <c r="GW37">
        <v>1</v>
      </c>
      <c r="GX37">
        <f t="shared" si="33"/>
        <v>0</v>
      </c>
      <c r="HA37">
        <v>0</v>
      </c>
      <c r="HB37">
        <v>0</v>
      </c>
      <c r="HC37">
        <f t="shared" si="34"/>
        <v>0</v>
      </c>
      <c r="HE37" t="s">
        <v>3</v>
      </c>
      <c r="HF37" t="s">
        <v>3</v>
      </c>
      <c r="HM37" t="s">
        <v>3</v>
      </c>
      <c r="HN37" t="s">
        <v>81</v>
      </c>
      <c r="HO37" t="s">
        <v>82</v>
      </c>
      <c r="HP37" t="s">
        <v>79</v>
      </c>
      <c r="HQ37" t="s">
        <v>79</v>
      </c>
      <c r="HS37">
        <v>0</v>
      </c>
      <c r="IK37">
        <v>0</v>
      </c>
    </row>
    <row r="38" spans="1:245" x14ac:dyDescent="0.2">
      <c r="A38">
        <v>18</v>
      </c>
      <c r="B38">
        <v>1</v>
      </c>
      <c r="C38">
        <v>39</v>
      </c>
      <c r="E38" t="s">
        <v>86</v>
      </c>
      <c r="F38" t="s">
        <v>87</v>
      </c>
      <c r="G38" t="s">
        <v>88</v>
      </c>
      <c r="H38" t="s">
        <v>28</v>
      </c>
      <c r="I38">
        <f>I36*J38</f>
        <v>0</v>
      </c>
      <c r="J38">
        <v>0.24</v>
      </c>
      <c r="K38">
        <v>0.24</v>
      </c>
      <c r="O38">
        <f t="shared" si="14"/>
        <v>0</v>
      </c>
      <c r="P38">
        <f>ROUND(CQ38*I38,2)</f>
        <v>0</v>
      </c>
      <c r="Q38">
        <f>ROUND(CR38*I38,2)</f>
        <v>0</v>
      </c>
      <c r="R38">
        <f>ROUND(CS38*I38,2)</f>
        <v>0</v>
      </c>
      <c r="S38">
        <f>ROUND(CT38*I38,2)</f>
        <v>0</v>
      </c>
      <c r="T38">
        <f t="shared" si="15"/>
        <v>0</v>
      </c>
      <c r="U38">
        <f>ROUND(CV38*I38,7)</f>
        <v>0</v>
      </c>
      <c r="V38">
        <f>ROUND(CW38*I38,7)</f>
        <v>0</v>
      </c>
      <c r="W38">
        <f t="shared" si="16"/>
        <v>0</v>
      </c>
      <c r="X38">
        <f t="shared" si="17"/>
        <v>0</v>
      </c>
      <c r="Y38">
        <f t="shared" si="18"/>
        <v>0</v>
      </c>
      <c r="AA38">
        <v>50265625</v>
      </c>
      <c r="AB38">
        <f t="shared" si="19"/>
        <v>0</v>
      </c>
      <c r="AC38">
        <f>ROUND((ES38),6)</f>
        <v>0</v>
      </c>
      <c r="AD38">
        <f>ROUND((((ET38)-(EU38))+AE38),6)</f>
        <v>0</v>
      </c>
      <c r="AE38">
        <f>ROUND((EU38),6)</f>
        <v>0</v>
      </c>
      <c r="AF38">
        <f>ROUND((EV38),6)</f>
        <v>0</v>
      </c>
      <c r="AG38">
        <f t="shared" si="20"/>
        <v>0</v>
      </c>
      <c r="AH38">
        <f>(EW38)</f>
        <v>0</v>
      </c>
      <c r="AI38">
        <f>(EX38)</f>
        <v>0</v>
      </c>
      <c r="AJ38">
        <f t="shared" si="21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110</v>
      </c>
      <c r="AU38">
        <v>69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3</v>
      </c>
      <c r="BM38">
        <v>8001</v>
      </c>
      <c r="BN38">
        <v>0</v>
      </c>
      <c r="BO38" t="s">
        <v>3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110</v>
      </c>
      <c r="CA38">
        <v>69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0</v>
      </c>
      <c r="CQ38">
        <f>ROUND(AL38*BC38,2)</f>
        <v>0</v>
      </c>
      <c r="CR38">
        <f>ROUND(AM38*BB38,2)</f>
        <v>0</v>
      </c>
      <c r="CS38">
        <f>ROUND(AN38*BS38,2)</f>
        <v>0</v>
      </c>
      <c r="CT38">
        <f>ROUND(AO38*BA38,2)</f>
        <v>0</v>
      </c>
      <c r="CU38">
        <f t="shared" si="23"/>
        <v>0</v>
      </c>
      <c r="CV38">
        <f>AH38</f>
        <v>0</v>
      </c>
      <c r="CW38">
        <f>AI38</f>
        <v>0</v>
      </c>
      <c r="CX38">
        <f t="shared" si="24"/>
        <v>0</v>
      </c>
      <c r="CY38">
        <f t="shared" si="25"/>
        <v>0</v>
      </c>
      <c r="CZ38">
        <f t="shared" si="26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1009</v>
      </c>
      <c r="DV38" t="s">
        <v>28</v>
      </c>
      <c r="DW38" t="s">
        <v>28</v>
      </c>
      <c r="DX38">
        <v>1000</v>
      </c>
      <c r="DZ38" t="s">
        <v>3</v>
      </c>
      <c r="EA38" t="s">
        <v>3</v>
      </c>
      <c r="EB38" t="s">
        <v>3</v>
      </c>
      <c r="EC38" t="s">
        <v>3</v>
      </c>
      <c r="EE38">
        <v>49077869</v>
      </c>
      <c r="EF38">
        <v>2</v>
      </c>
      <c r="EG38" t="s">
        <v>20</v>
      </c>
      <c r="EH38">
        <v>8</v>
      </c>
      <c r="EI38" t="s">
        <v>79</v>
      </c>
      <c r="EJ38">
        <v>1</v>
      </c>
      <c r="EK38">
        <v>8001</v>
      </c>
      <c r="EL38" t="s">
        <v>79</v>
      </c>
      <c r="EM38" t="s">
        <v>80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v>0</v>
      </c>
      <c r="FS38">
        <v>0</v>
      </c>
      <c r="FX38">
        <v>110</v>
      </c>
      <c r="FY38">
        <v>69</v>
      </c>
      <c r="GA38" t="s">
        <v>3</v>
      </c>
      <c r="GD38">
        <v>1</v>
      </c>
      <c r="GF38">
        <v>-1692299120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27"/>
        <v>0</v>
      </c>
      <c r="GM38">
        <f t="shared" si="28"/>
        <v>0</v>
      </c>
      <c r="GN38">
        <f t="shared" si="29"/>
        <v>0</v>
      </c>
      <c r="GO38">
        <f t="shared" si="30"/>
        <v>0</v>
      </c>
      <c r="GP38">
        <f t="shared" si="31"/>
        <v>0</v>
      </c>
      <c r="GR38">
        <v>0</v>
      </c>
      <c r="GS38">
        <v>3</v>
      </c>
      <c r="GT38">
        <v>0</v>
      </c>
      <c r="GU38" t="s">
        <v>3</v>
      </c>
      <c r="GV38">
        <f t="shared" si="32"/>
        <v>0</v>
      </c>
      <c r="GW38">
        <v>1</v>
      </c>
      <c r="GX38">
        <f t="shared" si="33"/>
        <v>0</v>
      </c>
      <c r="HA38">
        <v>0</v>
      </c>
      <c r="HB38">
        <v>0</v>
      </c>
      <c r="HC38">
        <f t="shared" si="34"/>
        <v>0</v>
      </c>
      <c r="HE38" t="s">
        <v>3</v>
      </c>
      <c r="HF38" t="s">
        <v>3</v>
      </c>
      <c r="HM38" t="s">
        <v>3</v>
      </c>
      <c r="HN38" t="s">
        <v>81</v>
      </c>
      <c r="HO38" t="s">
        <v>82</v>
      </c>
      <c r="HP38" t="s">
        <v>79</v>
      </c>
      <c r="HQ38" t="s">
        <v>79</v>
      </c>
      <c r="HS38">
        <v>0</v>
      </c>
      <c r="IK38">
        <v>0</v>
      </c>
    </row>
    <row r="39" spans="1:245" x14ac:dyDescent="0.2">
      <c r="A39">
        <v>17</v>
      </c>
      <c r="B39">
        <v>1</v>
      </c>
      <c r="C39">
        <f>ROW(SmtRes!A51)</f>
        <v>51</v>
      </c>
      <c r="D39">
        <f>ROW(EtalonRes!A51)</f>
        <v>51</v>
      </c>
      <c r="E39" t="s">
        <v>89</v>
      </c>
      <c r="F39" t="s">
        <v>90</v>
      </c>
      <c r="G39" t="s">
        <v>91</v>
      </c>
      <c r="H39" t="s">
        <v>92</v>
      </c>
      <c r="I39">
        <v>0</v>
      </c>
      <c r="J39">
        <v>0</v>
      </c>
      <c r="K39">
        <v>0</v>
      </c>
      <c r="O39">
        <f t="shared" si="14"/>
        <v>0</v>
      </c>
      <c r="P39">
        <f>SUMIF(SmtRes!AQ42:'SmtRes'!AQ51,"=1",SmtRes!DF42:'SmtRes'!DF51)</f>
        <v>0</v>
      </c>
      <c r="Q39">
        <f>SUMIF(SmtRes!AQ42:'SmtRes'!AQ51,"=1",SmtRes!DG42:'SmtRes'!DG51)</f>
        <v>0</v>
      </c>
      <c r="R39">
        <f>SUMIF(SmtRes!AQ42:'SmtRes'!AQ51,"=1",SmtRes!DH42:'SmtRes'!DH51)</f>
        <v>0</v>
      </c>
      <c r="S39">
        <f>SUMIF(SmtRes!AQ42:'SmtRes'!AQ51,"=1",SmtRes!DI42:'SmtRes'!DI51)</f>
        <v>0</v>
      </c>
      <c r="T39">
        <f t="shared" si="15"/>
        <v>0</v>
      </c>
      <c r="U39">
        <f>SUMIF(SmtRes!AQ42:'SmtRes'!AQ51,"=1",SmtRes!CV42:'SmtRes'!CV51)</f>
        <v>0</v>
      </c>
      <c r="V39">
        <f>SUMIF(SmtRes!AQ42:'SmtRes'!AQ51,"=1",SmtRes!CW42:'SmtRes'!CW51)</f>
        <v>0</v>
      </c>
      <c r="W39">
        <f t="shared" si="16"/>
        <v>0</v>
      </c>
      <c r="X39">
        <f t="shared" si="17"/>
        <v>0</v>
      </c>
      <c r="Y39">
        <f t="shared" si="18"/>
        <v>0</v>
      </c>
      <c r="AA39">
        <v>50265625</v>
      </c>
      <c r="AB39">
        <f t="shared" si="19"/>
        <v>21680.96328</v>
      </c>
      <c r="AC39">
        <f>ROUND((SUM(SmtRes!BQ42:'SmtRes'!BQ51)),6)</f>
        <v>2049.2359999999999</v>
      </c>
      <c r="AD39">
        <f>ROUND((((SUM(SmtRes!BR42:'SmtRes'!BR51))-(SUM(SmtRes!BS42:'SmtRes'!BS51)))+AE39),6)</f>
        <v>2448.64003</v>
      </c>
      <c r="AE39">
        <f>ROUND((SUM(SmtRes!BS42:'SmtRes'!BS51)),6)</f>
        <v>3429.81612</v>
      </c>
      <c r="AF39">
        <f>ROUND((SUM(SmtRes!BT42:'SmtRes'!BT51)),6)</f>
        <v>17183.08725</v>
      </c>
      <c r="AG39">
        <f t="shared" si="20"/>
        <v>0</v>
      </c>
      <c r="AH39">
        <f>(SUM(SmtRes!BU42:'SmtRes'!BU51))</f>
        <v>50.024999999999999</v>
      </c>
      <c r="AI39">
        <f>(0)</f>
        <v>0</v>
      </c>
      <c r="AJ39">
        <f t="shared" si="21"/>
        <v>0</v>
      </c>
      <c r="AK39">
        <v>22102.752</v>
      </c>
      <c r="AL39">
        <v>2049.2360000000003</v>
      </c>
      <c r="AM39">
        <v>2129.2521999999999</v>
      </c>
      <c r="AN39">
        <v>2982.4488000000001</v>
      </c>
      <c r="AO39">
        <v>14941.815000000001</v>
      </c>
      <c r="AP39">
        <v>0</v>
      </c>
      <c r="AQ39">
        <v>43.5</v>
      </c>
      <c r="AR39">
        <v>7.53</v>
      </c>
      <c r="AS39">
        <v>0</v>
      </c>
      <c r="AT39">
        <v>147</v>
      </c>
      <c r="AU39">
        <v>134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93</v>
      </c>
      <c r="BM39">
        <v>27001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147</v>
      </c>
      <c r="CA39">
        <v>134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59</v>
      </c>
      <c r="CO39">
        <v>0</v>
      </c>
      <c r="CP39">
        <f t="shared" si="22"/>
        <v>0</v>
      </c>
      <c r="CQ39">
        <f>SUMIF(SmtRes!AQ42:'SmtRes'!AQ51,"=1",SmtRes!AA42:'SmtRes'!AA51)</f>
        <v>128.33000000000001</v>
      </c>
      <c r="CR39">
        <f>SUMIF(SmtRes!AQ42:'SmtRes'!AQ51,"=1",SmtRes!AB42:'SmtRes'!AB51)</f>
        <v>2636.14</v>
      </c>
      <c r="CS39">
        <f>SUMIF(SmtRes!AQ42:'SmtRes'!AQ51,"=1",SmtRes!AC42:'SmtRes'!AC51)</f>
        <v>1263.0899999999999</v>
      </c>
      <c r="CT39">
        <f>SUMIF(SmtRes!AQ42:'SmtRes'!AQ51,"=1",SmtRes!AD42:'SmtRes'!AD51)</f>
        <v>343.49</v>
      </c>
      <c r="CU39">
        <f t="shared" si="23"/>
        <v>0</v>
      </c>
      <c r="CV39">
        <f>SUMIF(SmtRes!AQ42:'SmtRes'!AQ51,"=1",SmtRes!BU42:'SmtRes'!BU51)</f>
        <v>50.024999999999999</v>
      </c>
      <c r="CW39">
        <f>SUMIF(SmtRes!AQ42:'SmtRes'!AQ51,"=1",SmtRes!BV42:'SmtRes'!BV51)</f>
        <v>0</v>
      </c>
      <c r="CX39">
        <f t="shared" si="24"/>
        <v>0</v>
      </c>
      <c r="CY39">
        <f t="shared" si="25"/>
        <v>0</v>
      </c>
      <c r="CZ39">
        <f t="shared" si="26"/>
        <v>0</v>
      </c>
      <c r="DB39">
        <v>3</v>
      </c>
      <c r="DC39" t="s">
        <v>3</v>
      </c>
      <c r="DD39" t="s">
        <v>3</v>
      </c>
      <c r="DE39" t="s">
        <v>60</v>
      </c>
      <c r="DF39" t="s">
        <v>60</v>
      </c>
      <c r="DG39" t="s">
        <v>60</v>
      </c>
      <c r="DH39" t="s">
        <v>3</v>
      </c>
      <c r="DI39" t="s">
        <v>60</v>
      </c>
      <c r="DJ39" t="s">
        <v>60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92</v>
      </c>
      <c r="DW39" t="s">
        <v>92</v>
      </c>
      <c r="DX39">
        <v>100</v>
      </c>
      <c r="DZ39" t="s">
        <v>3</v>
      </c>
      <c r="EA39" t="s">
        <v>3</v>
      </c>
      <c r="EB39" t="s">
        <v>3</v>
      </c>
      <c r="EC39" t="s">
        <v>3</v>
      </c>
      <c r="EE39">
        <v>49077912</v>
      </c>
      <c r="EF39">
        <v>2</v>
      </c>
      <c r="EG39" t="s">
        <v>20</v>
      </c>
      <c r="EH39">
        <v>21</v>
      </c>
      <c r="EI39" t="s">
        <v>94</v>
      </c>
      <c r="EJ39">
        <v>1</v>
      </c>
      <c r="EK39">
        <v>27001</v>
      </c>
      <c r="EL39" t="s">
        <v>94</v>
      </c>
      <c r="EM39" t="s">
        <v>95</v>
      </c>
      <c r="EO39" t="s">
        <v>63</v>
      </c>
      <c r="EQ39">
        <v>0</v>
      </c>
      <c r="ER39">
        <v>4672.66</v>
      </c>
      <c r="ES39">
        <v>4064.74</v>
      </c>
      <c r="ET39">
        <v>246.43</v>
      </c>
      <c r="EU39">
        <v>86.28</v>
      </c>
      <c r="EV39">
        <v>361.49</v>
      </c>
      <c r="EW39">
        <v>43.5</v>
      </c>
      <c r="EX39">
        <v>7.53</v>
      </c>
      <c r="EY39">
        <v>0</v>
      </c>
      <c r="FQ39">
        <v>0</v>
      </c>
      <c r="FR39">
        <v>0</v>
      </c>
      <c r="FS39">
        <v>0</v>
      </c>
      <c r="FX39">
        <v>147</v>
      </c>
      <c r="FY39">
        <v>134</v>
      </c>
      <c r="GA39" t="s">
        <v>3</v>
      </c>
      <c r="GD39">
        <v>1</v>
      </c>
      <c r="GF39">
        <v>1824652172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27"/>
        <v>0</v>
      </c>
      <c r="GM39">
        <f t="shared" si="28"/>
        <v>0</v>
      </c>
      <c r="GN39">
        <f t="shared" si="29"/>
        <v>0</v>
      </c>
      <c r="GO39">
        <f t="shared" si="30"/>
        <v>0</v>
      </c>
      <c r="GP39">
        <f t="shared" si="31"/>
        <v>0</v>
      </c>
      <c r="GR39">
        <v>0</v>
      </c>
      <c r="GS39">
        <v>3</v>
      </c>
      <c r="GT39">
        <v>0</v>
      </c>
      <c r="GU39" t="s">
        <v>3</v>
      </c>
      <c r="GV39">
        <f t="shared" si="32"/>
        <v>0</v>
      </c>
      <c r="GW39">
        <v>1</v>
      </c>
      <c r="GX39">
        <f t="shared" si="33"/>
        <v>0</v>
      </c>
      <c r="HA39">
        <v>0</v>
      </c>
      <c r="HB39">
        <v>0</v>
      </c>
      <c r="HC39">
        <f t="shared" si="34"/>
        <v>0</v>
      </c>
      <c r="HE39" t="s">
        <v>3</v>
      </c>
      <c r="HF39" t="s">
        <v>3</v>
      </c>
      <c r="HM39" t="s">
        <v>3</v>
      </c>
      <c r="HN39" t="s">
        <v>96</v>
      </c>
      <c r="HO39" t="s">
        <v>97</v>
      </c>
      <c r="HP39" t="s">
        <v>94</v>
      </c>
      <c r="HQ39" t="s">
        <v>94</v>
      </c>
      <c r="HS39">
        <v>0</v>
      </c>
      <c r="IK39">
        <v>0</v>
      </c>
    </row>
    <row r="40" spans="1:245" x14ac:dyDescent="0.2">
      <c r="A40">
        <v>18</v>
      </c>
      <c r="B40">
        <v>1</v>
      </c>
      <c r="C40">
        <v>51</v>
      </c>
      <c r="E40" t="s">
        <v>98</v>
      </c>
      <c r="F40" t="s">
        <v>99</v>
      </c>
      <c r="G40" t="s">
        <v>100</v>
      </c>
      <c r="H40" t="s">
        <v>101</v>
      </c>
      <c r="I40">
        <f>I39*J40</f>
        <v>0</v>
      </c>
      <c r="J40">
        <v>-139</v>
      </c>
      <c r="K40">
        <v>-139</v>
      </c>
      <c r="O40">
        <f t="shared" si="14"/>
        <v>0</v>
      </c>
      <c r="P40">
        <f>ROUND(CQ40*I40,2)</f>
        <v>0</v>
      </c>
      <c r="Q40">
        <f>ROUND(CR40*I40,2)</f>
        <v>0</v>
      </c>
      <c r="R40">
        <f>ROUND(CS40*I40,2)</f>
        <v>0</v>
      </c>
      <c r="S40">
        <f>ROUND(CT40*I40,2)</f>
        <v>0</v>
      </c>
      <c r="T40">
        <f t="shared" si="15"/>
        <v>0</v>
      </c>
      <c r="U40">
        <f>ROUND(CV40*I40,7)</f>
        <v>0</v>
      </c>
      <c r="V40">
        <f>ROUND(CW40*I40,7)</f>
        <v>0</v>
      </c>
      <c r="W40">
        <f t="shared" si="16"/>
        <v>0</v>
      </c>
      <c r="X40">
        <f t="shared" si="17"/>
        <v>0</v>
      </c>
      <c r="Y40">
        <f t="shared" si="18"/>
        <v>0</v>
      </c>
      <c r="AA40">
        <v>50265625</v>
      </c>
      <c r="AB40">
        <f t="shared" si="19"/>
        <v>14.5</v>
      </c>
      <c r="AC40">
        <f>ROUND((ES40),6)</f>
        <v>14.5</v>
      </c>
      <c r="AD40">
        <f>ROUND((((ET40)-(EU40))+AE40),6)</f>
        <v>0</v>
      </c>
      <c r="AE40">
        <f>ROUND((EU40),6)</f>
        <v>0</v>
      </c>
      <c r="AF40">
        <f>ROUND((EV40),6)</f>
        <v>0</v>
      </c>
      <c r="AG40">
        <f t="shared" si="20"/>
        <v>0</v>
      </c>
      <c r="AH40">
        <f>(EW40)</f>
        <v>0</v>
      </c>
      <c r="AI40">
        <f>(EX40)</f>
        <v>0</v>
      </c>
      <c r="AJ40">
        <f t="shared" si="21"/>
        <v>0</v>
      </c>
      <c r="AK40">
        <v>14.5</v>
      </c>
      <c r="AL40">
        <v>14.5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147</v>
      </c>
      <c r="AU40">
        <v>134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1.27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102</v>
      </c>
      <c r="BM40">
        <v>27001</v>
      </c>
      <c r="BN40">
        <v>0</v>
      </c>
      <c r="BO40" t="s">
        <v>99</v>
      </c>
      <c r="BP40">
        <v>1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147</v>
      </c>
      <c r="CA40">
        <v>134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22"/>
        <v>0</v>
      </c>
      <c r="CQ40">
        <f>ROUND(AL40*BC40,2)</f>
        <v>18.420000000000002</v>
      </c>
      <c r="CR40">
        <f>ROUND(AM40*BB40,2)</f>
        <v>0</v>
      </c>
      <c r="CS40">
        <f>ROUND(AN40*BS40,2)</f>
        <v>0</v>
      </c>
      <c r="CT40">
        <f>ROUND(AO40*BA40,2)</f>
        <v>0</v>
      </c>
      <c r="CU40">
        <f t="shared" si="23"/>
        <v>0</v>
      </c>
      <c r="CV40">
        <f>AH40</f>
        <v>0</v>
      </c>
      <c r="CW40">
        <f>AI40</f>
        <v>0</v>
      </c>
      <c r="CX40">
        <f t="shared" si="24"/>
        <v>0</v>
      </c>
      <c r="CY40">
        <f t="shared" si="25"/>
        <v>0</v>
      </c>
      <c r="CZ40">
        <f t="shared" si="26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101</v>
      </c>
      <c r="DW40" t="s">
        <v>101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49077912</v>
      </c>
      <c r="EF40">
        <v>2</v>
      </c>
      <c r="EG40" t="s">
        <v>20</v>
      </c>
      <c r="EH40">
        <v>21</v>
      </c>
      <c r="EI40" t="s">
        <v>94</v>
      </c>
      <c r="EJ40">
        <v>1</v>
      </c>
      <c r="EK40">
        <v>27001</v>
      </c>
      <c r="EL40" t="s">
        <v>94</v>
      </c>
      <c r="EM40" t="s">
        <v>95</v>
      </c>
      <c r="EO40" t="s">
        <v>3</v>
      </c>
      <c r="EQ40">
        <v>0</v>
      </c>
      <c r="ER40">
        <v>14.5</v>
      </c>
      <c r="ES40">
        <v>14.5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v>0</v>
      </c>
      <c r="FS40">
        <v>0</v>
      </c>
      <c r="FX40">
        <v>147</v>
      </c>
      <c r="FY40">
        <v>134</v>
      </c>
      <c r="GA40" t="s">
        <v>3</v>
      </c>
      <c r="GD40">
        <v>1</v>
      </c>
      <c r="GF40">
        <v>2012371329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27"/>
        <v>0</v>
      </c>
      <c r="GM40">
        <f t="shared" si="28"/>
        <v>0</v>
      </c>
      <c r="GN40">
        <f t="shared" si="29"/>
        <v>0</v>
      </c>
      <c r="GO40">
        <f t="shared" si="30"/>
        <v>0</v>
      </c>
      <c r="GP40">
        <f t="shared" si="31"/>
        <v>0</v>
      </c>
      <c r="GR40">
        <v>0</v>
      </c>
      <c r="GS40">
        <v>3</v>
      </c>
      <c r="GT40">
        <v>0</v>
      </c>
      <c r="GU40" t="s">
        <v>3</v>
      </c>
      <c r="GV40">
        <f t="shared" si="32"/>
        <v>0</v>
      </c>
      <c r="GW40">
        <v>1</v>
      </c>
      <c r="GX40">
        <f t="shared" si="33"/>
        <v>0</v>
      </c>
      <c r="HA40">
        <v>0</v>
      </c>
      <c r="HB40">
        <v>0</v>
      </c>
      <c r="HC40">
        <f t="shared" si="34"/>
        <v>0</v>
      </c>
      <c r="HE40" t="s">
        <v>3</v>
      </c>
      <c r="HF40" t="s">
        <v>3</v>
      </c>
      <c r="HM40" t="s">
        <v>3</v>
      </c>
      <c r="HN40" t="s">
        <v>96</v>
      </c>
      <c r="HO40" t="s">
        <v>97</v>
      </c>
      <c r="HP40" t="s">
        <v>94</v>
      </c>
      <c r="HQ40" t="s">
        <v>94</v>
      </c>
      <c r="HS40">
        <v>0</v>
      </c>
      <c r="IK40">
        <v>0</v>
      </c>
    </row>
    <row r="41" spans="1:245" x14ac:dyDescent="0.2">
      <c r="A41">
        <v>17</v>
      </c>
      <c r="B41">
        <v>1</v>
      </c>
      <c r="C41">
        <f>ROW(SmtRes!A69)</f>
        <v>69</v>
      </c>
      <c r="D41">
        <f>ROW(EtalonRes!A69)</f>
        <v>69</v>
      </c>
      <c r="E41" t="s">
        <v>103</v>
      </c>
      <c r="F41" t="s">
        <v>104</v>
      </c>
      <c r="G41" t="s">
        <v>105</v>
      </c>
      <c r="H41" t="s">
        <v>57</v>
      </c>
      <c r="I41">
        <v>0</v>
      </c>
      <c r="J41">
        <v>0</v>
      </c>
      <c r="K41">
        <v>0</v>
      </c>
      <c r="O41">
        <f t="shared" si="14"/>
        <v>0</v>
      </c>
      <c r="P41">
        <f>SUMIF(SmtRes!AQ52:'SmtRes'!AQ69,"=1",SmtRes!DF52:'SmtRes'!DF69)</f>
        <v>0</v>
      </c>
      <c r="Q41">
        <f>SUMIF(SmtRes!AQ52:'SmtRes'!AQ69,"=1",SmtRes!DG52:'SmtRes'!DG69)</f>
        <v>0</v>
      </c>
      <c r="R41">
        <f>SUMIF(SmtRes!AQ52:'SmtRes'!AQ69,"=1",SmtRes!DH52:'SmtRes'!DH69)</f>
        <v>0</v>
      </c>
      <c r="S41">
        <f>SUMIF(SmtRes!AQ52:'SmtRes'!AQ69,"=1",SmtRes!DI52:'SmtRes'!DI69)</f>
        <v>0</v>
      </c>
      <c r="T41">
        <f t="shared" si="15"/>
        <v>0</v>
      </c>
      <c r="U41">
        <f>SUMIF(SmtRes!AQ52:'SmtRes'!AQ69,"=1",SmtRes!CV52:'SmtRes'!CV69)</f>
        <v>0</v>
      </c>
      <c r="V41">
        <f>SUMIF(SmtRes!AQ52:'SmtRes'!AQ69,"=1",SmtRes!CW52:'SmtRes'!CW69)</f>
        <v>0</v>
      </c>
      <c r="W41">
        <f t="shared" si="16"/>
        <v>0</v>
      </c>
      <c r="X41">
        <f t="shared" si="17"/>
        <v>0</v>
      </c>
      <c r="Y41">
        <f t="shared" si="18"/>
        <v>0</v>
      </c>
      <c r="AA41">
        <v>50265625</v>
      </c>
      <c r="AB41">
        <f t="shared" si="19"/>
        <v>300719.17049500003</v>
      </c>
      <c r="AC41">
        <f>ROUND((SUM(SmtRes!BQ52:'SmtRes'!BQ69)),6)</f>
        <v>6521.9282599999997</v>
      </c>
      <c r="AD41">
        <f>ROUND((((SUM(SmtRes!BR52:'SmtRes'!BR69))-(SUM(SmtRes!BS52:'SmtRes'!BS69)))+AE41),6)</f>
        <v>48258.242234999998</v>
      </c>
      <c r="AE41">
        <f>ROUND((SUM(SmtRes!BS52:'SmtRes'!BS69)),6)</f>
        <v>21480.835625</v>
      </c>
      <c r="AF41">
        <f>ROUND((SUM(SmtRes!BT52:'SmtRes'!BT69)),6)</f>
        <v>245939</v>
      </c>
      <c r="AG41">
        <f t="shared" si="20"/>
        <v>0</v>
      </c>
      <c r="AH41">
        <f>(SUM(SmtRes!BU52:'SmtRes'!BU69))</f>
        <v>680.8</v>
      </c>
      <c r="AI41">
        <f>(0)</f>
        <v>0</v>
      </c>
      <c r="AJ41">
        <f t="shared" si="21"/>
        <v>0</v>
      </c>
      <c r="AK41">
        <v>281024.60466000001</v>
      </c>
      <c r="AL41">
        <v>6521.9282599999997</v>
      </c>
      <c r="AM41">
        <v>41963.688899999994</v>
      </c>
      <c r="AN41">
        <v>18678.987499999999</v>
      </c>
      <c r="AO41">
        <v>213860</v>
      </c>
      <c r="AP41">
        <v>0</v>
      </c>
      <c r="AQ41">
        <v>592</v>
      </c>
      <c r="AR41">
        <v>35.72</v>
      </c>
      <c r="AS41">
        <v>0</v>
      </c>
      <c r="AT41">
        <v>102</v>
      </c>
      <c r="AU41">
        <v>58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106</v>
      </c>
      <c r="BM41">
        <v>6001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102</v>
      </c>
      <c r="CA41">
        <v>58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59</v>
      </c>
      <c r="CO41">
        <v>0</v>
      </c>
      <c r="CP41">
        <f t="shared" si="22"/>
        <v>0</v>
      </c>
      <c r="CQ41">
        <f>SUMIF(SmtRes!AQ52:'SmtRes'!AQ69,"=1",SmtRes!AA52:'SmtRes'!AA69)</f>
        <v>28071.1</v>
      </c>
      <c r="CR41">
        <f>SUMIF(SmtRes!AQ52:'SmtRes'!AQ69,"=1",SmtRes!AB52:'SmtRes'!AB69)</f>
        <v>5241.5</v>
      </c>
      <c r="CS41">
        <f>SUMIF(SmtRes!AQ52:'SmtRes'!AQ69,"=1",SmtRes!AC52:'SmtRes'!AC69)</f>
        <v>1918.8</v>
      </c>
      <c r="CT41">
        <f>SUMIF(SmtRes!AQ52:'SmtRes'!AQ69,"=1",SmtRes!AD52:'SmtRes'!AD69)</f>
        <v>361.25</v>
      </c>
      <c r="CU41">
        <f t="shared" si="23"/>
        <v>0</v>
      </c>
      <c r="CV41">
        <f>SUMIF(SmtRes!AQ52:'SmtRes'!AQ69,"=1",SmtRes!BU52:'SmtRes'!BU69)</f>
        <v>680.8</v>
      </c>
      <c r="CW41">
        <f>SUMIF(SmtRes!AQ52:'SmtRes'!AQ69,"=1",SmtRes!BV52:'SmtRes'!BV69)</f>
        <v>0</v>
      </c>
      <c r="CX41">
        <f t="shared" si="24"/>
        <v>0</v>
      </c>
      <c r="CY41">
        <f t="shared" si="25"/>
        <v>0</v>
      </c>
      <c r="CZ41">
        <f t="shared" si="26"/>
        <v>0</v>
      </c>
      <c r="DB41">
        <v>4</v>
      </c>
      <c r="DC41" t="s">
        <v>3</v>
      </c>
      <c r="DD41" t="s">
        <v>3</v>
      </c>
      <c r="DE41" t="s">
        <v>60</v>
      </c>
      <c r="DF41" t="s">
        <v>60</v>
      </c>
      <c r="DG41" t="s">
        <v>60</v>
      </c>
      <c r="DH41" t="s">
        <v>3</v>
      </c>
      <c r="DI41" t="s">
        <v>60</v>
      </c>
      <c r="DJ41" t="s">
        <v>60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1007</v>
      </c>
      <c r="DV41" t="s">
        <v>57</v>
      </c>
      <c r="DW41" t="s">
        <v>57</v>
      </c>
      <c r="DX41">
        <v>100</v>
      </c>
      <c r="DZ41" t="s">
        <v>3</v>
      </c>
      <c r="EA41" t="s">
        <v>3</v>
      </c>
      <c r="EB41" t="s">
        <v>3</v>
      </c>
      <c r="EC41" t="s">
        <v>3</v>
      </c>
      <c r="EE41">
        <v>49077858</v>
      </c>
      <c r="EF41">
        <v>2</v>
      </c>
      <c r="EG41" t="s">
        <v>20</v>
      </c>
      <c r="EH41">
        <v>6</v>
      </c>
      <c r="EI41" t="s">
        <v>61</v>
      </c>
      <c r="EJ41">
        <v>1</v>
      </c>
      <c r="EK41">
        <v>6001</v>
      </c>
      <c r="EL41" t="s">
        <v>61</v>
      </c>
      <c r="EM41" t="s">
        <v>62</v>
      </c>
      <c r="EO41" t="s">
        <v>63</v>
      </c>
      <c r="EQ41">
        <v>0</v>
      </c>
      <c r="ER41">
        <v>15289.67</v>
      </c>
      <c r="ES41">
        <v>6521.93</v>
      </c>
      <c r="ET41">
        <v>3593.66</v>
      </c>
      <c r="EU41">
        <v>476.62</v>
      </c>
      <c r="EV41">
        <v>5174.08</v>
      </c>
      <c r="EW41">
        <v>592</v>
      </c>
      <c r="EX41">
        <v>35.72</v>
      </c>
      <c r="EY41">
        <v>0</v>
      </c>
      <c r="FQ41">
        <v>0</v>
      </c>
      <c r="FR41">
        <v>0</v>
      </c>
      <c r="FS41">
        <v>0</v>
      </c>
      <c r="FX41">
        <v>102</v>
      </c>
      <c r="FY41">
        <v>58</v>
      </c>
      <c r="GA41" t="s">
        <v>3</v>
      </c>
      <c r="GD41">
        <v>1</v>
      </c>
      <c r="GF41">
        <v>-838773839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7"/>
        <v>0</v>
      </c>
      <c r="GM41">
        <f t="shared" si="28"/>
        <v>0</v>
      </c>
      <c r="GN41">
        <f t="shared" si="29"/>
        <v>0</v>
      </c>
      <c r="GO41">
        <f t="shared" si="30"/>
        <v>0</v>
      </c>
      <c r="GP41">
        <f t="shared" si="31"/>
        <v>0</v>
      </c>
      <c r="GR41">
        <v>0</v>
      </c>
      <c r="GS41">
        <v>3</v>
      </c>
      <c r="GT41">
        <v>0</v>
      </c>
      <c r="GU41" t="s">
        <v>3</v>
      </c>
      <c r="GV41">
        <f t="shared" si="32"/>
        <v>0</v>
      </c>
      <c r="GW41">
        <v>1</v>
      </c>
      <c r="GX41">
        <f t="shared" si="33"/>
        <v>0</v>
      </c>
      <c r="HA41">
        <v>0</v>
      </c>
      <c r="HB41">
        <v>0</v>
      </c>
      <c r="HC41">
        <f t="shared" si="34"/>
        <v>0</v>
      </c>
      <c r="HE41" t="s">
        <v>3</v>
      </c>
      <c r="HF41" t="s">
        <v>3</v>
      </c>
      <c r="HM41" t="s">
        <v>3</v>
      </c>
      <c r="HN41" t="s">
        <v>64</v>
      </c>
      <c r="HO41" t="s">
        <v>65</v>
      </c>
      <c r="HP41" t="s">
        <v>61</v>
      </c>
      <c r="HQ41" t="s">
        <v>61</v>
      </c>
      <c r="HS41">
        <v>0</v>
      </c>
      <c r="IK41">
        <v>0</v>
      </c>
    </row>
    <row r="42" spans="1:245" x14ac:dyDescent="0.2">
      <c r="A42">
        <v>18</v>
      </c>
      <c r="B42">
        <v>1</v>
      </c>
      <c r="C42">
        <v>65</v>
      </c>
      <c r="E42" t="s">
        <v>107</v>
      </c>
      <c r="F42" t="s">
        <v>67</v>
      </c>
      <c r="G42" t="s">
        <v>68</v>
      </c>
      <c r="H42" t="s">
        <v>18</v>
      </c>
      <c r="I42">
        <f>I41*J42</f>
        <v>0</v>
      </c>
      <c r="J42">
        <v>101.5</v>
      </c>
      <c r="K42">
        <v>101.5</v>
      </c>
      <c r="O42">
        <f t="shared" si="14"/>
        <v>0</v>
      </c>
      <c r="P42">
        <f>ROUND(CQ42*I42,2)</f>
        <v>0</v>
      </c>
      <c r="Q42">
        <f>ROUND(CR42*I42,2)</f>
        <v>0</v>
      </c>
      <c r="R42">
        <f>ROUND(CS42*I42,2)</f>
        <v>0</v>
      </c>
      <c r="S42">
        <f>ROUND(CT42*I42,2)</f>
        <v>0</v>
      </c>
      <c r="T42">
        <f t="shared" si="15"/>
        <v>0</v>
      </c>
      <c r="U42">
        <f>ROUND(CV42*I42,7)</f>
        <v>0</v>
      </c>
      <c r="V42">
        <f>ROUND(CW42*I42,7)</f>
        <v>0</v>
      </c>
      <c r="W42">
        <f t="shared" si="16"/>
        <v>0</v>
      </c>
      <c r="X42">
        <f t="shared" si="17"/>
        <v>0</v>
      </c>
      <c r="Y42">
        <f t="shared" si="18"/>
        <v>0</v>
      </c>
      <c r="AA42">
        <v>50265625</v>
      </c>
      <c r="AB42">
        <f t="shared" si="19"/>
        <v>0</v>
      </c>
      <c r="AC42">
        <f>ROUND((ES42),6)</f>
        <v>0</v>
      </c>
      <c r="AD42">
        <f>ROUND((((ET42)-(EU42))+AE42),6)</f>
        <v>0</v>
      </c>
      <c r="AE42">
        <f>ROUND((EU42),6)</f>
        <v>0</v>
      </c>
      <c r="AF42">
        <f>ROUND((EV42),6)</f>
        <v>0</v>
      </c>
      <c r="AG42">
        <f t="shared" si="20"/>
        <v>0</v>
      </c>
      <c r="AH42">
        <f>(EW42)</f>
        <v>0</v>
      </c>
      <c r="AI42">
        <f>(EX42)</f>
        <v>0</v>
      </c>
      <c r="AJ42">
        <f t="shared" si="21"/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102</v>
      </c>
      <c r="AU42">
        <v>58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3</v>
      </c>
      <c r="BM42">
        <v>6001</v>
      </c>
      <c r="BN42">
        <v>0</v>
      </c>
      <c r="BO42" t="s">
        <v>3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102</v>
      </c>
      <c r="CA42">
        <v>58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22"/>
        <v>0</v>
      </c>
      <c r="CQ42">
        <f>ROUND(AL42*BC42,2)</f>
        <v>0</v>
      </c>
      <c r="CR42">
        <f>ROUND(AM42*BB42,2)</f>
        <v>0</v>
      </c>
      <c r="CS42">
        <f>ROUND(AN42*BS42,2)</f>
        <v>0</v>
      </c>
      <c r="CT42">
        <f>ROUND(AO42*BA42,2)</f>
        <v>0</v>
      </c>
      <c r="CU42">
        <f t="shared" si="23"/>
        <v>0</v>
      </c>
      <c r="CV42">
        <f>AH42</f>
        <v>0</v>
      </c>
      <c r="CW42">
        <f>AI42</f>
        <v>0</v>
      </c>
      <c r="CX42">
        <f t="shared" si="24"/>
        <v>0</v>
      </c>
      <c r="CY42">
        <f t="shared" si="25"/>
        <v>0</v>
      </c>
      <c r="CZ42">
        <f t="shared" si="26"/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1007</v>
      </c>
      <c r="DV42" t="s">
        <v>18</v>
      </c>
      <c r="DW42" t="s">
        <v>18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49077858</v>
      </c>
      <c r="EF42">
        <v>2</v>
      </c>
      <c r="EG42" t="s">
        <v>20</v>
      </c>
      <c r="EH42">
        <v>6</v>
      </c>
      <c r="EI42" t="s">
        <v>61</v>
      </c>
      <c r="EJ42">
        <v>1</v>
      </c>
      <c r="EK42">
        <v>6001</v>
      </c>
      <c r="EL42" t="s">
        <v>61</v>
      </c>
      <c r="EM42" t="s">
        <v>62</v>
      </c>
      <c r="EO42" t="s">
        <v>3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v>0</v>
      </c>
      <c r="FS42">
        <v>0</v>
      </c>
      <c r="FX42">
        <v>102</v>
      </c>
      <c r="FY42">
        <v>58</v>
      </c>
      <c r="GA42" t="s">
        <v>3</v>
      </c>
      <c r="GD42">
        <v>1</v>
      </c>
      <c r="GF42">
        <v>-157982121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27"/>
        <v>0</v>
      </c>
      <c r="GM42">
        <f t="shared" si="28"/>
        <v>0</v>
      </c>
      <c r="GN42">
        <f t="shared" si="29"/>
        <v>0</v>
      </c>
      <c r="GO42">
        <f t="shared" si="30"/>
        <v>0</v>
      </c>
      <c r="GP42">
        <f t="shared" si="31"/>
        <v>0</v>
      </c>
      <c r="GR42">
        <v>0</v>
      </c>
      <c r="GS42">
        <v>3</v>
      </c>
      <c r="GT42">
        <v>0</v>
      </c>
      <c r="GU42" t="s">
        <v>3</v>
      </c>
      <c r="GV42">
        <f t="shared" si="32"/>
        <v>0</v>
      </c>
      <c r="GW42">
        <v>1</v>
      </c>
      <c r="GX42">
        <f t="shared" si="33"/>
        <v>0</v>
      </c>
      <c r="HA42">
        <v>0</v>
      </c>
      <c r="HB42">
        <v>0</v>
      </c>
      <c r="HC42">
        <f t="shared" si="34"/>
        <v>0</v>
      </c>
      <c r="HE42" t="s">
        <v>3</v>
      </c>
      <c r="HF42" t="s">
        <v>3</v>
      </c>
      <c r="HM42" t="s">
        <v>3</v>
      </c>
      <c r="HN42" t="s">
        <v>64</v>
      </c>
      <c r="HO42" t="s">
        <v>65</v>
      </c>
      <c r="HP42" t="s">
        <v>61</v>
      </c>
      <c r="HQ42" t="s">
        <v>61</v>
      </c>
      <c r="HS42">
        <v>0</v>
      </c>
      <c r="IK42">
        <v>0</v>
      </c>
    </row>
    <row r="43" spans="1:245" x14ac:dyDescent="0.2">
      <c r="A43">
        <v>18</v>
      </c>
      <c r="B43">
        <v>1</v>
      </c>
      <c r="C43">
        <v>66</v>
      </c>
      <c r="E43" t="s">
        <v>108</v>
      </c>
      <c r="F43" t="s">
        <v>26</v>
      </c>
      <c r="G43" t="s">
        <v>27</v>
      </c>
      <c r="H43" t="s">
        <v>28</v>
      </c>
      <c r="I43">
        <f>I41*J43</f>
        <v>0</v>
      </c>
      <c r="J43">
        <v>8.1999999999999993</v>
      </c>
      <c r="K43">
        <v>8.1999999999999993</v>
      </c>
      <c r="O43">
        <f t="shared" si="14"/>
        <v>0</v>
      </c>
      <c r="P43">
        <f>ROUND(CQ43*I43,2)</f>
        <v>0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15"/>
        <v>0</v>
      </c>
      <c r="U43">
        <f>ROUND(CV43*I43,7)</f>
        <v>0</v>
      </c>
      <c r="V43">
        <f>ROUND(CW43*I43,7)</f>
        <v>0</v>
      </c>
      <c r="W43">
        <f t="shared" si="16"/>
        <v>0</v>
      </c>
      <c r="X43">
        <f t="shared" si="17"/>
        <v>0</v>
      </c>
      <c r="Y43">
        <f t="shared" si="18"/>
        <v>0</v>
      </c>
      <c r="AA43">
        <v>50265625</v>
      </c>
      <c r="AB43">
        <f t="shared" si="19"/>
        <v>0</v>
      </c>
      <c r="AC43">
        <f>ROUND((ES43),6)</f>
        <v>0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20"/>
        <v>0</v>
      </c>
      <c r="AH43">
        <f>(EW43)</f>
        <v>0</v>
      </c>
      <c r="AI43">
        <f>(EX43)</f>
        <v>0</v>
      </c>
      <c r="AJ43">
        <f t="shared" si="21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102</v>
      </c>
      <c r="AU43">
        <v>58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6001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102</v>
      </c>
      <c r="CA43">
        <v>58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22"/>
        <v>0</v>
      </c>
      <c r="CQ43">
        <f>ROUND(AL43*BC43,2)</f>
        <v>0</v>
      </c>
      <c r="CR43">
        <f>ROUND(AM43*BB43,2)</f>
        <v>0</v>
      </c>
      <c r="CS43">
        <f>ROUND(AN43*BS43,2)</f>
        <v>0</v>
      </c>
      <c r="CT43">
        <f>ROUND(AO43*BA43,2)</f>
        <v>0</v>
      </c>
      <c r="CU43">
        <f t="shared" si="23"/>
        <v>0</v>
      </c>
      <c r="CV43">
        <f>AH43</f>
        <v>0</v>
      </c>
      <c r="CW43">
        <f>AI43</f>
        <v>0</v>
      </c>
      <c r="CX43">
        <f t="shared" si="24"/>
        <v>0</v>
      </c>
      <c r="CY43">
        <f t="shared" si="25"/>
        <v>0</v>
      </c>
      <c r="CZ43">
        <f t="shared" si="26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28</v>
      </c>
      <c r="DW43" t="s">
        <v>28</v>
      </c>
      <c r="DX43">
        <v>1000</v>
      </c>
      <c r="DZ43" t="s">
        <v>3</v>
      </c>
      <c r="EA43" t="s">
        <v>3</v>
      </c>
      <c r="EB43" t="s">
        <v>3</v>
      </c>
      <c r="EC43" t="s">
        <v>3</v>
      </c>
      <c r="EE43">
        <v>49077858</v>
      </c>
      <c r="EF43">
        <v>2</v>
      </c>
      <c r="EG43" t="s">
        <v>20</v>
      </c>
      <c r="EH43">
        <v>6</v>
      </c>
      <c r="EI43" t="s">
        <v>61</v>
      </c>
      <c r="EJ43">
        <v>1</v>
      </c>
      <c r="EK43">
        <v>6001</v>
      </c>
      <c r="EL43" t="s">
        <v>61</v>
      </c>
      <c r="EM43" t="s">
        <v>62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v>0</v>
      </c>
      <c r="FS43">
        <v>0</v>
      </c>
      <c r="FX43">
        <v>102</v>
      </c>
      <c r="FY43">
        <v>58</v>
      </c>
      <c r="GA43" t="s">
        <v>3</v>
      </c>
      <c r="GD43">
        <v>1</v>
      </c>
      <c r="GF43">
        <v>1471899773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27"/>
        <v>0</v>
      </c>
      <c r="GM43">
        <f t="shared" si="28"/>
        <v>0</v>
      </c>
      <c r="GN43">
        <f t="shared" si="29"/>
        <v>0</v>
      </c>
      <c r="GO43">
        <f t="shared" si="30"/>
        <v>0</v>
      </c>
      <c r="GP43">
        <f t="shared" si="31"/>
        <v>0</v>
      </c>
      <c r="GR43">
        <v>0</v>
      </c>
      <c r="GS43">
        <v>3</v>
      </c>
      <c r="GT43">
        <v>0</v>
      </c>
      <c r="GU43" t="s">
        <v>3</v>
      </c>
      <c r="GV43">
        <f t="shared" si="32"/>
        <v>0</v>
      </c>
      <c r="GW43">
        <v>1</v>
      </c>
      <c r="GX43">
        <f t="shared" si="33"/>
        <v>0</v>
      </c>
      <c r="HA43">
        <v>0</v>
      </c>
      <c r="HB43">
        <v>0</v>
      </c>
      <c r="HC43">
        <f t="shared" si="34"/>
        <v>0</v>
      </c>
      <c r="HE43" t="s">
        <v>3</v>
      </c>
      <c r="HF43" t="s">
        <v>3</v>
      </c>
      <c r="HM43" t="s">
        <v>3</v>
      </c>
      <c r="HN43" t="s">
        <v>64</v>
      </c>
      <c r="HO43" t="s">
        <v>65</v>
      </c>
      <c r="HP43" t="s">
        <v>61</v>
      </c>
      <c r="HQ43" t="s">
        <v>61</v>
      </c>
      <c r="HS43">
        <v>0</v>
      </c>
      <c r="IK43">
        <v>0</v>
      </c>
    </row>
    <row r="44" spans="1:245" x14ac:dyDescent="0.2">
      <c r="A44">
        <v>17</v>
      </c>
      <c r="B44">
        <v>1</v>
      </c>
      <c r="C44">
        <f>ROW(SmtRes!A75)</f>
        <v>75</v>
      </c>
      <c r="D44">
        <f>ROW(EtalonRes!A75)</f>
        <v>75</v>
      </c>
      <c r="E44" t="s">
        <v>109</v>
      </c>
      <c r="F44" t="s">
        <v>110</v>
      </c>
      <c r="G44" t="s">
        <v>111</v>
      </c>
      <c r="H44" t="s">
        <v>28</v>
      </c>
      <c r="I44">
        <v>0</v>
      </c>
      <c r="J44">
        <v>0</v>
      </c>
      <c r="K44">
        <v>0</v>
      </c>
      <c r="O44">
        <f t="shared" si="14"/>
        <v>0</v>
      </c>
      <c r="P44">
        <f>SUMIF(SmtRes!AQ70:'SmtRes'!AQ75,"=1",SmtRes!DF70:'SmtRes'!DF75)</f>
        <v>0</v>
      </c>
      <c r="Q44">
        <f>SUMIF(SmtRes!AQ70:'SmtRes'!AQ75,"=1",SmtRes!DG70:'SmtRes'!DG75)</f>
        <v>0</v>
      </c>
      <c r="R44">
        <f>SUMIF(SmtRes!AQ70:'SmtRes'!AQ75,"=1",SmtRes!DH70:'SmtRes'!DH75)</f>
        <v>0</v>
      </c>
      <c r="S44">
        <f>SUMIF(SmtRes!AQ70:'SmtRes'!AQ75,"=1",SmtRes!DI70:'SmtRes'!DI75)</f>
        <v>0</v>
      </c>
      <c r="T44">
        <f t="shared" si="15"/>
        <v>0</v>
      </c>
      <c r="U44">
        <f>SUMIF(SmtRes!AQ70:'SmtRes'!AQ75,"=1",SmtRes!CV70:'SmtRes'!CV75)</f>
        <v>0</v>
      </c>
      <c r="V44">
        <f>SUMIF(SmtRes!AQ70:'SmtRes'!AQ75,"=1",SmtRes!CW70:'SmtRes'!CW75)</f>
        <v>0</v>
      </c>
      <c r="W44">
        <f t="shared" si="16"/>
        <v>0</v>
      </c>
      <c r="X44">
        <f t="shared" si="17"/>
        <v>0</v>
      </c>
      <c r="Y44">
        <f t="shared" si="18"/>
        <v>0</v>
      </c>
      <c r="AA44">
        <v>50265625</v>
      </c>
      <c r="AB44">
        <f t="shared" si="19"/>
        <v>9433.0091350000002</v>
      </c>
      <c r="AC44">
        <f>ROUND((SUM(SmtRes!BQ70:'SmtRes'!BQ75)),6)</f>
        <v>90.165334999999999</v>
      </c>
      <c r="AD44">
        <f>ROUND((((SUM(SmtRes!BR70:'SmtRes'!BR75))-(SUM(SmtRes!BS70:'SmtRes'!BS75)))+AE44),6)</f>
        <v>776.20320000000004</v>
      </c>
      <c r="AE44">
        <f>ROUND((SUM(SmtRes!BS70:'SmtRes'!BS75)),6)</f>
        <v>452.34059999999999</v>
      </c>
      <c r="AF44">
        <f>ROUND((SUM(SmtRes!BT70:'SmtRes'!BT75)),6)</f>
        <v>8566.6406000000006</v>
      </c>
      <c r="AG44">
        <f t="shared" si="20"/>
        <v>0</v>
      </c>
      <c r="AH44">
        <f>(SUM(SmtRes!BU70:'SmtRes'!BU75))</f>
        <v>24.94</v>
      </c>
      <c r="AI44">
        <f>(0)</f>
        <v>0</v>
      </c>
      <c r="AJ44">
        <f t="shared" si="21"/>
        <v>0</v>
      </c>
      <c r="AK44">
        <v>9885.3497349999998</v>
      </c>
      <c r="AL44">
        <v>90.165335000000013</v>
      </c>
      <c r="AM44">
        <v>776.20319999999992</v>
      </c>
      <c r="AN44">
        <v>452.34059999999999</v>
      </c>
      <c r="AO44">
        <v>8566.6406000000006</v>
      </c>
      <c r="AP44">
        <v>0</v>
      </c>
      <c r="AQ44">
        <v>24.94</v>
      </c>
      <c r="AR44">
        <v>1.1399999999999999</v>
      </c>
      <c r="AS44">
        <v>0</v>
      </c>
      <c r="AT44">
        <v>102</v>
      </c>
      <c r="AU44">
        <v>58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112</v>
      </c>
      <c r="BM44">
        <v>6001</v>
      </c>
      <c r="BN44">
        <v>0</v>
      </c>
      <c r="BO44" t="s">
        <v>3</v>
      </c>
      <c r="BP44">
        <v>0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102</v>
      </c>
      <c r="CA44">
        <v>58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22"/>
        <v>0</v>
      </c>
      <c r="CQ44">
        <f>SUMIF(SmtRes!AQ70:'SmtRes'!AQ75,"=1",SmtRes!AA70:'SmtRes'!AA75)</f>
        <v>6745.19</v>
      </c>
      <c r="CR44">
        <f>SUMIF(SmtRes!AQ70:'SmtRes'!AQ75,"=1",SmtRes!AB70:'SmtRes'!AB75)</f>
        <v>680.88</v>
      </c>
      <c r="CS44">
        <f>SUMIF(SmtRes!AQ70:'SmtRes'!AQ75,"=1",SmtRes!AC70:'SmtRes'!AC75)</f>
        <v>396.79</v>
      </c>
      <c r="CT44">
        <f>SUMIF(SmtRes!AQ70:'SmtRes'!AQ75,"=1",SmtRes!AD70:'SmtRes'!AD75)</f>
        <v>343.49</v>
      </c>
      <c r="CU44">
        <f t="shared" si="23"/>
        <v>0</v>
      </c>
      <c r="CV44">
        <f>SUMIF(SmtRes!AQ70:'SmtRes'!AQ75,"=1",SmtRes!BU70:'SmtRes'!BU75)</f>
        <v>24.94</v>
      </c>
      <c r="CW44">
        <f>SUMIF(SmtRes!AQ70:'SmtRes'!AQ75,"=1",SmtRes!BV70:'SmtRes'!BV75)</f>
        <v>0</v>
      </c>
      <c r="CX44">
        <f t="shared" si="24"/>
        <v>0</v>
      </c>
      <c r="CY44">
        <f t="shared" si="25"/>
        <v>0</v>
      </c>
      <c r="CZ44">
        <f t="shared" si="26"/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1009</v>
      </c>
      <c r="DV44" t="s">
        <v>28</v>
      </c>
      <c r="DW44" t="s">
        <v>28</v>
      </c>
      <c r="DX44">
        <v>1000</v>
      </c>
      <c r="DZ44" t="s">
        <v>3</v>
      </c>
      <c r="EA44" t="s">
        <v>3</v>
      </c>
      <c r="EB44" t="s">
        <v>3</v>
      </c>
      <c r="EC44" t="s">
        <v>3</v>
      </c>
      <c r="EE44">
        <v>49077858</v>
      </c>
      <c r="EF44">
        <v>2</v>
      </c>
      <c r="EG44" t="s">
        <v>20</v>
      </c>
      <c r="EH44">
        <v>6</v>
      </c>
      <c r="EI44" t="s">
        <v>61</v>
      </c>
      <c r="EJ44">
        <v>1</v>
      </c>
      <c r="EK44">
        <v>6001</v>
      </c>
      <c r="EL44" t="s">
        <v>61</v>
      </c>
      <c r="EM44" t="s">
        <v>62</v>
      </c>
      <c r="EO44" t="s">
        <v>3</v>
      </c>
      <c r="EQ44">
        <v>0</v>
      </c>
      <c r="ER44">
        <v>372.33</v>
      </c>
      <c r="ES44">
        <v>90.17</v>
      </c>
      <c r="ET44">
        <v>74.91</v>
      </c>
      <c r="EU44">
        <v>13.22</v>
      </c>
      <c r="EV44">
        <v>207.25</v>
      </c>
      <c r="EW44">
        <v>24.94</v>
      </c>
      <c r="EX44">
        <v>1.1399999999999999</v>
      </c>
      <c r="EY44">
        <v>0</v>
      </c>
      <c r="FQ44">
        <v>0</v>
      </c>
      <c r="FR44">
        <v>0</v>
      </c>
      <c r="FS44">
        <v>0</v>
      </c>
      <c r="FX44">
        <v>102</v>
      </c>
      <c r="FY44">
        <v>58</v>
      </c>
      <c r="GA44" t="s">
        <v>3</v>
      </c>
      <c r="GD44">
        <v>1</v>
      </c>
      <c r="GF44">
        <v>-1234818084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 t="shared" si="27"/>
        <v>0</v>
      </c>
      <c r="GM44">
        <f t="shared" si="28"/>
        <v>0</v>
      </c>
      <c r="GN44">
        <f t="shared" si="29"/>
        <v>0</v>
      </c>
      <c r="GO44">
        <f t="shared" si="30"/>
        <v>0</v>
      </c>
      <c r="GP44">
        <f t="shared" si="31"/>
        <v>0</v>
      </c>
      <c r="GR44">
        <v>0</v>
      </c>
      <c r="GS44">
        <v>3</v>
      </c>
      <c r="GT44">
        <v>0</v>
      </c>
      <c r="GU44" t="s">
        <v>3</v>
      </c>
      <c r="GV44">
        <f t="shared" si="32"/>
        <v>0</v>
      </c>
      <c r="GW44">
        <v>1</v>
      </c>
      <c r="GX44">
        <f t="shared" si="33"/>
        <v>0</v>
      </c>
      <c r="HA44">
        <v>0</v>
      </c>
      <c r="HB44">
        <v>0</v>
      </c>
      <c r="HC44">
        <f t="shared" si="34"/>
        <v>0</v>
      </c>
      <c r="HE44" t="s">
        <v>3</v>
      </c>
      <c r="HF44" t="s">
        <v>3</v>
      </c>
      <c r="HM44" t="s">
        <v>3</v>
      </c>
      <c r="HN44" t="s">
        <v>64</v>
      </c>
      <c r="HO44" t="s">
        <v>65</v>
      </c>
      <c r="HP44" t="s">
        <v>61</v>
      </c>
      <c r="HQ44" t="s">
        <v>61</v>
      </c>
      <c r="HS44">
        <v>0</v>
      </c>
      <c r="IK44">
        <v>0</v>
      </c>
    </row>
    <row r="45" spans="1:245" x14ac:dyDescent="0.2">
      <c r="A45">
        <v>18</v>
      </c>
      <c r="B45">
        <v>1</v>
      </c>
      <c r="C45">
        <v>74</v>
      </c>
      <c r="E45" t="s">
        <v>113</v>
      </c>
      <c r="F45" t="s">
        <v>26</v>
      </c>
      <c r="G45" t="s">
        <v>114</v>
      </c>
      <c r="H45" t="s">
        <v>28</v>
      </c>
      <c r="I45">
        <f>I44*J45</f>
        <v>0</v>
      </c>
      <c r="J45">
        <v>0</v>
      </c>
      <c r="K45">
        <v>0</v>
      </c>
      <c r="O45">
        <f t="shared" si="14"/>
        <v>0</v>
      </c>
      <c r="P45">
        <f>ROUND(CQ45*I45,2)</f>
        <v>0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5"/>
        <v>0</v>
      </c>
      <c r="U45">
        <f>ROUND(CV45*I45,7)</f>
        <v>0</v>
      </c>
      <c r="V45">
        <f>ROUND(CW45*I45,7)</f>
        <v>0</v>
      </c>
      <c r="W45">
        <f t="shared" si="16"/>
        <v>0</v>
      </c>
      <c r="X45">
        <f t="shared" si="17"/>
        <v>0</v>
      </c>
      <c r="Y45">
        <f t="shared" si="18"/>
        <v>0</v>
      </c>
      <c r="AA45">
        <v>50265625</v>
      </c>
      <c r="AB45">
        <f t="shared" si="19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20"/>
        <v>0</v>
      </c>
      <c r="AH45">
        <f>(EW45)</f>
        <v>0</v>
      </c>
      <c r="AI45">
        <f>(EX45)</f>
        <v>0</v>
      </c>
      <c r="AJ45">
        <f t="shared" si="21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102</v>
      </c>
      <c r="AU45">
        <v>58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3</v>
      </c>
      <c r="BM45">
        <v>6001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102</v>
      </c>
      <c r="CA45">
        <v>58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22"/>
        <v>0</v>
      </c>
      <c r="CQ45">
        <f>ROUND(AL45*BC45,2)</f>
        <v>0</v>
      </c>
      <c r="CR45">
        <f>ROUND(AM45*BB45,2)</f>
        <v>0</v>
      </c>
      <c r="CS45">
        <f>ROUND(AN45*BS45,2)</f>
        <v>0</v>
      </c>
      <c r="CT45">
        <f>ROUND(AO45*BA45,2)</f>
        <v>0</v>
      </c>
      <c r="CU45">
        <f t="shared" si="23"/>
        <v>0</v>
      </c>
      <c r="CV45">
        <f>AH45</f>
        <v>0</v>
      </c>
      <c r="CW45">
        <f>AI45</f>
        <v>0</v>
      </c>
      <c r="CX45">
        <f t="shared" si="24"/>
        <v>0</v>
      </c>
      <c r="CY45">
        <f t="shared" si="25"/>
        <v>0</v>
      </c>
      <c r="CZ45">
        <f t="shared" si="26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28</v>
      </c>
      <c r="DW45" t="s">
        <v>28</v>
      </c>
      <c r="DX45">
        <v>1000</v>
      </c>
      <c r="DZ45" t="s">
        <v>3</v>
      </c>
      <c r="EA45" t="s">
        <v>3</v>
      </c>
      <c r="EB45" t="s">
        <v>3</v>
      </c>
      <c r="EC45" t="s">
        <v>3</v>
      </c>
      <c r="EE45">
        <v>49077858</v>
      </c>
      <c r="EF45">
        <v>2</v>
      </c>
      <c r="EG45" t="s">
        <v>20</v>
      </c>
      <c r="EH45">
        <v>6</v>
      </c>
      <c r="EI45" t="s">
        <v>61</v>
      </c>
      <c r="EJ45">
        <v>1</v>
      </c>
      <c r="EK45">
        <v>6001</v>
      </c>
      <c r="EL45" t="s">
        <v>61</v>
      </c>
      <c r="EM45" t="s">
        <v>62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102</v>
      </c>
      <c r="FY45">
        <v>58</v>
      </c>
      <c r="GA45" t="s">
        <v>3</v>
      </c>
      <c r="GD45">
        <v>1</v>
      </c>
      <c r="GF45">
        <v>-663255825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27"/>
        <v>0</v>
      </c>
      <c r="GM45">
        <f t="shared" si="28"/>
        <v>0</v>
      </c>
      <c r="GN45">
        <f t="shared" si="29"/>
        <v>0</v>
      </c>
      <c r="GO45">
        <f t="shared" si="30"/>
        <v>0</v>
      </c>
      <c r="GP45">
        <f t="shared" si="31"/>
        <v>0</v>
      </c>
      <c r="GR45">
        <v>0</v>
      </c>
      <c r="GS45">
        <v>3</v>
      </c>
      <c r="GT45">
        <v>0</v>
      </c>
      <c r="GU45" t="s">
        <v>3</v>
      </c>
      <c r="GV45">
        <f t="shared" si="32"/>
        <v>0</v>
      </c>
      <c r="GW45">
        <v>1</v>
      </c>
      <c r="GX45">
        <f t="shared" si="33"/>
        <v>0</v>
      </c>
      <c r="HA45">
        <v>0</v>
      </c>
      <c r="HB45">
        <v>0</v>
      </c>
      <c r="HC45">
        <f t="shared" si="34"/>
        <v>0</v>
      </c>
      <c r="HE45" t="s">
        <v>3</v>
      </c>
      <c r="HF45" t="s">
        <v>3</v>
      </c>
      <c r="HM45" t="s">
        <v>3</v>
      </c>
      <c r="HN45" t="s">
        <v>64</v>
      </c>
      <c r="HO45" t="s">
        <v>65</v>
      </c>
      <c r="HP45" t="s">
        <v>61</v>
      </c>
      <c r="HQ45" t="s">
        <v>61</v>
      </c>
      <c r="HS45">
        <v>0</v>
      </c>
      <c r="IK45">
        <v>0</v>
      </c>
    </row>
    <row r="46" spans="1:245" x14ac:dyDescent="0.2">
      <c r="A46">
        <v>18</v>
      </c>
      <c r="B46">
        <v>1</v>
      </c>
      <c r="C46">
        <v>75</v>
      </c>
      <c r="E46" t="s">
        <v>115</v>
      </c>
      <c r="F46" t="s">
        <v>116</v>
      </c>
      <c r="G46" t="s">
        <v>117</v>
      </c>
      <c r="H46" t="s">
        <v>101</v>
      </c>
      <c r="I46">
        <f>I44*J46</f>
        <v>0</v>
      </c>
      <c r="J46">
        <v>0</v>
      </c>
      <c r="K46">
        <v>0</v>
      </c>
      <c r="O46">
        <f t="shared" si="14"/>
        <v>0</v>
      </c>
      <c r="P46">
        <f>ROUND(CQ46*I46,2)</f>
        <v>0</v>
      </c>
      <c r="Q46">
        <f>ROUND(CR46*I46,2)</f>
        <v>0</v>
      </c>
      <c r="R46">
        <f>ROUND(CS46*I46,2)</f>
        <v>0</v>
      </c>
      <c r="S46">
        <f>ROUND(CT46*I46,2)</f>
        <v>0</v>
      </c>
      <c r="T46">
        <f t="shared" si="15"/>
        <v>0</v>
      </c>
      <c r="U46">
        <f>ROUND(CV46*I46,7)</f>
        <v>0</v>
      </c>
      <c r="V46">
        <f>ROUND(CW46*I46,7)</f>
        <v>0</v>
      </c>
      <c r="W46">
        <f t="shared" si="16"/>
        <v>0</v>
      </c>
      <c r="X46">
        <f t="shared" si="17"/>
        <v>0</v>
      </c>
      <c r="Y46">
        <f t="shared" si="18"/>
        <v>0</v>
      </c>
      <c r="AA46">
        <v>50265625</v>
      </c>
      <c r="AB46">
        <f t="shared" si="19"/>
        <v>0</v>
      </c>
      <c r="AC46">
        <f>ROUND((ES46),6)</f>
        <v>0</v>
      </c>
      <c r="AD46">
        <f>ROUND((((ET46)-(EU46))+AE46),6)</f>
        <v>0</v>
      </c>
      <c r="AE46">
        <f>ROUND((EU46),6)</f>
        <v>0</v>
      </c>
      <c r="AF46">
        <f>ROUND((EV46),6)</f>
        <v>0</v>
      </c>
      <c r="AG46">
        <f t="shared" si="20"/>
        <v>0</v>
      </c>
      <c r="AH46">
        <f>(EW46)</f>
        <v>0</v>
      </c>
      <c r="AI46">
        <f>(EX46)</f>
        <v>0</v>
      </c>
      <c r="AJ46">
        <f t="shared" si="21"/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102</v>
      </c>
      <c r="AU46">
        <v>58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3</v>
      </c>
      <c r="BM46">
        <v>6001</v>
      </c>
      <c r="BN46">
        <v>0</v>
      </c>
      <c r="BO46" t="s">
        <v>3</v>
      </c>
      <c r="BP46">
        <v>0</v>
      </c>
      <c r="BQ46">
        <v>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102</v>
      </c>
      <c r="CA46">
        <v>58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22"/>
        <v>0</v>
      </c>
      <c r="CQ46">
        <f>ROUND(AL46*BC46,2)</f>
        <v>0</v>
      </c>
      <c r="CR46">
        <f>ROUND(AM46*BB46,2)</f>
        <v>0</v>
      </c>
      <c r="CS46">
        <f>ROUND(AN46*BS46,2)</f>
        <v>0</v>
      </c>
      <c r="CT46">
        <f>ROUND(AO46*BA46,2)</f>
        <v>0</v>
      </c>
      <c r="CU46">
        <f t="shared" si="23"/>
        <v>0</v>
      </c>
      <c r="CV46">
        <f>AH46</f>
        <v>0</v>
      </c>
      <c r="CW46">
        <f>AI46</f>
        <v>0</v>
      </c>
      <c r="CX46">
        <f t="shared" si="24"/>
        <v>0</v>
      </c>
      <c r="CY46">
        <f t="shared" si="25"/>
        <v>0</v>
      </c>
      <c r="CZ46">
        <f t="shared" si="26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1003</v>
      </c>
      <c r="DV46" t="s">
        <v>101</v>
      </c>
      <c r="DW46" t="s">
        <v>101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49077858</v>
      </c>
      <c r="EF46">
        <v>2</v>
      </c>
      <c r="EG46" t="s">
        <v>20</v>
      </c>
      <c r="EH46">
        <v>6</v>
      </c>
      <c r="EI46" t="s">
        <v>61</v>
      </c>
      <c r="EJ46">
        <v>1</v>
      </c>
      <c r="EK46">
        <v>6001</v>
      </c>
      <c r="EL46" t="s">
        <v>61</v>
      </c>
      <c r="EM46" t="s">
        <v>62</v>
      </c>
      <c r="EO46" t="s">
        <v>3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FQ46">
        <v>0</v>
      </c>
      <c r="FR46">
        <v>0</v>
      </c>
      <c r="FS46">
        <v>0</v>
      </c>
      <c r="FX46">
        <v>102</v>
      </c>
      <c r="FY46">
        <v>58</v>
      </c>
      <c r="GA46" t="s">
        <v>3</v>
      </c>
      <c r="GD46">
        <v>1</v>
      </c>
      <c r="GF46">
        <v>-696056287</v>
      </c>
      <c r="GG46">
        <v>2</v>
      </c>
      <c r="GH46">
        <v>1</v>
      </c>
      <c r="GI46">
        <v>-2</v>
      </c>
      <c r="GJ46">
        <v>0</v>
      </c>
      <c r="GK46">
        <v>0</v>
      </c>
      <c r="GL46">
        <f t="shared" si="27"/>
        <v>0</v>
      </c>
      <c r="GM46">
        <f t="shared" si="28"/>
        <v>0</v>
      </c>
      <c r="GN46">
        <f t="shared" si="29"/>
        <v>0</v>
      </c>
      <c r="GO46">
        <f t="shared" si="30"/>
        <v>0</v>
      </c>
      <c r="GP46">
        <f t="shared" si="31"/>
        <v>0</v>
      </c>
      <c r="GR46">
        <v>0</v>
      </c>
      <c r="GS46">
        <v>3</v>
      </c>
      <c r="GT46">
        <v>0</v>
      </c>
      <c r="GU46" t="s">
        <v>3</v>
      </c>
      <c r="GV46">
        <f t="shared" si="32"/>
        <v>0</v>
      </c>
      <c r="GW46">
        <v>1</v>
      </c>
      <c r="GX46">
        <f t="shared" si="33"/>
        <v>0</v>
      </c>
      <c r="HA46">
        <v>0</v>
      </c>
      <c r="HB46">
        <v>0</v>
      </c>
      <c r="HC46">
        <f t="shared" si="34"/>
        <v>0</v>
      </c>
      <c r="HE46" t="s">
        <v>3</v>
      </c>
      <c r="HF46" t="s">
        <v>3</v>
      </c>
      <c r="HM46" t="s">
        <v>3</v>
      </c>
      <c r="HN46" t="s">
        <v>64</v>
      </c>
      <c r="HO46" t="s">
        <v>65</v>
      </c>
      <c r="HP46" t="s">
        <v>61</v>
      </c>
      <c r="HQ46" t="s">
        <v>61</v>
      </c>
      <c r="HS46">
        <v>0</v>
      </c>
      <c r="IK46">
        <v>0</v>
      </c>
    </row>
    <row r="47" spans="1:245" x14ac:dyDescent="0.2">
      <c r="A47">
        <v>17</v>
      </c>
      <c r="B47">
        <v>1</v>
      </c>
      <c r="C47">
        <f>ROW(SmtRes!A83)</f>
        <v>83</v>
      </c>
      <c r="D47">
        <f>ROW(EtalonRes!A83)</f>
        <v>83</v>
      </c>
      <c r="E47" t="s">
        <v>118</v>
      </c>
      <c r="F47" t="s">
        <v>119</v>
      </c>
      <c r="G47" t="s">
        <v>120</v>
      </c>
      <c r="H47" t="s">
        <v>57</v>
      </c>
      <c r="I47">
        <v>0</v>
      </c>
      <c r="J47">
        <v>0</v>
      </c>
      <c r="K47">
        <v>0</v>
      </c>
      <c r="O47">
        <f t="shared" si="14"/>
        <v>0</v>
      </c>
      <c r="P47">
        <f>SUMIF(SmtRes!AQ76:'SmtRes'!AQ83,"=1",SmtRes!DF76:'SmtRes'!DF83)</f>
        <v>0</v>
      </c>
      <c r="Q47">
        <f>SUMIF(SmtRes!AQ76:'SmtRes'!AQ83,"=1",SmtRes!DG76:'SmtRes'!DG83)</f>
        <v>0</v>
      </c>
      <c r="R47">
        <f>SUMIF(SmtRes!AQ76:'SmtRes'!AQ83,"=1",SmtRes!DH76:'SmtRes'!DH83)</f>
        <v>0</v>
      </c>
      <c r="S47">
        <f>SUMIF(SmtRes!AQ76:'SmtRes'!AQ83,"=1",SmtRes!DI76:'SmtRes'!DI83)</f>
        <v>0</v>
      </c>
      <c r="T47">
        <f t="shared" si="15"/>
        <v>0</v>
      </c>
      <c r="U47">
        <f>SUMIF(SmtRes!AQ76:'SmtRes'!AQ83,"=1",SmtRes!CV76:'SmtRes'!CV83)</f>
        <v>0</v>
      </c>
      <c r="V47">
        <f>SUMIF(SmtRes!AQ76:'SmtRes'!AQ83,"=1",SmtRes!CW76:'SmtRes'!CW83)</f>
        <v>0</v>
      </c>
      <c r="W47">
        <f t="shared" si="16"/>
        <v>0</v>
      </c>
      <c r="X47">
        <f t="shared" si="17"/>
        <v>0</v>
      </c>
      <c r="Y47">
        <f t="shared" si="18"/>
        <v>0</v>
      </c>
      <c r="AA47">
        <v>50265625</v>
      </c>
      <c r="AB47">
        <f t="shared" si="19"/>
        <v>73999.602190000005</v>
      </c>
      <c r="AC47">
        <f>ROUND((SUM(SmtRes!BQ76:'SmtRes'!BQ83)),6)</f>
        <v>909.27</v>
      </c>
      <c r="AD47">
        <f>ROUND((((SUM(SmtRes!BR76:'SmtRes'!BR83))-(SUM(SmtRes!BS76:'SmtRes'!BS83)))+AE47),6)</f>
        <v>22981.842189999999</v>
      </c>
      <c r="AE47">
        <f>ROUND((SUM(SmtRes!BS76:'SmtRes'!BS83)),6)</f>
        <v>11087.857019999999</v>
      </c>
      <c r="AF47">
        <f>ROUND((SUM(SmtRes!BT76:'SmtRes'!BT83)),6)</f>
        <v>50108.49</v>
      </c>
      <c r="AG47">
        <f t="shared" si="20"/>
        <v>0</v>
      </c>
      <c r="AH47">
        <f>(SUM(SmtRes!BU76:'SmtRes'!BU83))</f>
        <v>155.25</v>
      </c>
      <c r="AI47">
        <f>(0)</f>
        <v>0</v>
      </c>
      <c r="AJ47">
        <f t="shared" si="21"/>
        <v>0</v>
      </c>
      <c r="AK47">
        <v>74107.695399999997</v>
      </c>
      <c r="AL47">
        <v>909.27</v>
      </c>
      <c r="AM47">
        <v>19984.210600000002</v>
      </c>
      <c r="AN47">
        <v>9641.6147999999994</v>
      </c>
      <c r="AO47">
        <v>43572.6</v>
      </c>
      <c r="AP47">
        <v>0</v>
      </c>
      <c r="AQ47">
        <v>135</v>
      </c>
      <c r="AR47">
        <v>18.12</v>
      </c>
      <c r="AS47">
        <v>0</v>
      </c>
      <c r="AT47">
        <v>102</v>
      </c>
      <c r="AU47">
        <v>58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121</v>
      </c>
      <c r="BM47">
        <v>6001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102</v>
      </c>
      <c r="CA47">
        <v>58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59</v>
      </c>
      <c r="CO47">
        <v>0</v>
      </c>
      <c r="CP47">
        <f t="shared" si="22"/>
        <v>0</v>
      </c>
      <c r="CQ47">
        <f>SUMIF(SmtRes!AQ76:'SmtRes'!AQ83,"=1",SmtRes!AA76:'SmtRes'!AA83)</f>
        <v>6.3100000000000005</v>
      </c>
      <c r="CR47">
        <f>SUMIF(SmtRes!AQ76:'SmtRes'!AQ83,"=1",SmtRes!AB76:'SmtRes'!AB83)</f>
        <v>1787.2799999999997</v>
      </c>
      <c r="CS47">
        <f>SUMIF(SmtRes!AQ76:'SmtRes'!AQ83,"=1",SmtRes!AC76:'SmtRes'!AC83)</f>
        <v>929.79</v>
      </c>
      <c r="CT47">
        <f>SUMIF(SmtRes!AQ76:'SmtRes'!AQ83,"=1",SmtRes!AD76:'SmtRes'!AD83)</f>
        <v>322.76</v>
      </c>
      <c r="CU47">
        <f t="shared" si="23"/>
        <v>0</v>
      </c>
      <c r="CV47">
        <f>SUMIF(SmtRes!AQ76:'SmtRes'!AQ83,"=1",SmtRes!BU76:'SmtRes'!BU83)</f>
        <v>155.25</v>
      </c>
      <c r="CW47">
        <f>SUMIF(SmtRes!AQ76:'SmtRes'!AQ83,"=1",SmtRes!BV76:'SmtRes'!BV83)</f>
        <v>0</v>
      </c>
      <c r="CX47">
        <f t="shared" si="24"/>
        <v>0</v>
      </c>
      <c r="CY47">
        <f t="shared" si="25"/>
        <v>0</v>
      </c>
      <c r="CZ47">
        <f t="shared" si="26"/>
        <v>0</v>
      </c>
      <c r="DB47">
        <v>5</v>
      </c>
      <c r="DC47" t="s">
        <v>3</v>
      </c>
      <c r="DD47" t="s">
        <v>3</v>
      </c>
      <c r="DE47" t="s">
        <v>60</v>
      </c>
      <c r="DF47" t="s">
        <v>60</v>
      </c>
      <c r="DG47" t="s">
        <v>60</v>
      </c>
      <c r="DH47" t="s">
        <v>3</v>
      </c>
      <c r="DI47" t="s">
        <v>60</v>
      </c>
      <c r="DJ47" t="s">
        <v>60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1007</v>
      </c>
      <c r="DV47" t="s">
        <v>57</v>
      </c>
      <c r="DW47" t="s">
        <v>57</v>
      </c>
      <c r="DX47">
        <v>100</v>
      </c>
      <c r="DZ47" t="s">
        <v>3</v>
      </c>
      <c r="EA47" t="s">
        <v>3</v>
      </c>
      <c r="EB47" t="s">
        <v>3</v>
      </c>
      <c r="EC47" t="s">
        <v>3</v>
      </c>
      <c r="EE47">
        <v>49077858</v>
      </c>
      <c r="EF47">
        <v>2</v>
      </c>
      <c r="EG47" t="s">
        <v>20</v>
      </c>
      <c r="EH47">
        <v>6</v>
      </c>
      <c r="EI47" t="s">
        <v>61</v>
      </c>
      <c r="EJ47">
        <v>1</v>
      </c>
      <c r="EK47">
        <v>6001</v>
      </c>
      <c r="EL47" t="s">
        <v>61</v>
      </c>
      <c r="EM47" t="s">
        <v>62</v>
      </c>
      <c r="EO47" t="s">
        <v>63</v>
      </c>
      <c r="EQ47">
        <v>0</v>
      </c>
      <c r="ER47">
        <v>3528.33</v>
      </c>
      <c r="ES47">
        <v>909.27</v>
      </c>
      <c r="ET47">
        <v>1566.06</v>
      </c>
      <c r="EU47">
        <v>244.39</v>
      </c>
      <c r="EV47">
        <v>1053</v>
      </c>
      <c r="EW47">
        <v>135</v>
      </c>
      <c r="EX47">
        <v>18.12</v>
      </c>
      <c r="EY47">
        <v>0</v>
      </c>
      <c r="FQ47">
        <v>0</v>
      </c>
      <c r="FR47">
        <v>0</v>
      </c>
      <c r="FS47">
        <v>0</v>
      </c>
      <c r="FX47">
        <v>102</v>
      </c>
      <c r="FY47">
        <v>58</v>
      </c>
      <c r="GA47" t="s">
        <v>3</v>
      </c>
      <c r="GD47">
        <v>1</v>
      </c>
      <c r="GF47">
        <v>2073913559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27"/>
        <v>0</v>
      </c>
      <c r="GM47">
        <f t="shared" si="28"/>
        <v>0</v>
      </c>
      <c r="GN47">
        <f t="shared" si="29"/>
        <v>0</v>
      </c>
      <c r="GO47">
        <f t="shared" si="30"/>
        <v>0</v>
      </c>
      <c r="GP47">
        <f t="shared" si="31"/>
        <v>0</v>
      </c>
      <c r="GR47">
        <v>0</v>
      </c>
      <c r="GS47">
        <v>3</v>
      </c>
      <c r="GT47">
        <v>0</v>
      </c>
      <c r="GU47" t="s">
        <v>3</v>
      </c>
      <c r="GV47">
        <f t="shared" si="32"/>
        <v>0</v>
      </c>
      <c r="GW47">
        <v>1</v>
      </c>
      <c r="GX47">
        <f t="shared" si="33"/>
        <v>0</v>
      </c>
      <c r="HA47">
        <v>0</v>
      </c>
      <c r="HB47">
        <v>0</v>
      </c>
      <c r="HC47">
        <f t="shared" si="34"/>
        <v>0</v>
      </c>
      <c r="HE47" t="s">
        <v>3</v>
      </c>
      <c r="HF47" t="s">
        <v>3</v>
      </c>
      <c r="HM47" t="s">
        <v>3</v>
      </c>
      <c r="HN47" t="s">
        <v>64</v>
      </c>
      <c r="HO47" t="s">
        <v>65</v>
      </c>
      <c r="HP47" t="s">
        <v>61</v>
      </c>
      <c r="HQ47" t="s">
        <v>61</v>
      </c>
      <c r="HS47">
        <v>0</v>
      </c>
      <c r="IK47">
        <v>0</v>
      </c>
    </row>
    <row r="48" spans="1:245" x14ac:dyDescent="0.2">
      <c r="A48">
        <v>18</v>
      </c>
      <c r="B48">
        <v>1</v>
      </c>
      <c r="C48">
        <v>83</v>
      </c>
      <c r="E48" t="s">
        <v>122</v>
      </c>
      <c r="F48" t="s">
        <v>67</v>
      </c>
      <c r="G48" t="s">
        <v>68</v>
      </c>
      <c r="H48" t="s">
        <v>18</v>
      </c>
      <c r="I48">
        <f>I47*J48</f>
        <v>0</v>
      </c>
      <c r="J48">
        <v>102</v>
      </c>
      <c r="K48">
        <v>102</v>
      </c>
      <c r="O48">
        <f t="shared" si="14"/>
        <v>0</v>
      </c>
      <c r="P48">
        <f>ROUND(CQ48*I48,2)</f>
        <v>0</v>
      </c>
      <c r="Q48">
        <f>ROUND(CR48*I48,2)</f>
        <v>0</v>
      </c>
      <c r="R48">
        <f>ROUND(CS48*I48,2)</f>
        <v>0</v>
      </c>
      <c r="S48">
        <f>ROUND(CT48*I48,2)</f>
        <v>0</v>
      </c>
      <c r="T48">
        <f t="shared" si="15"/>
        <v>0</v>
      </c>
      <c r="U48">
        <f>ROUND(CV48*I48,7)</f>
        <v>0</v>
      </c>
      <c r="V48">
        <f>ROUND(CW48*I48,7)</f>
        <v>0</v>
      </c>
      <c r="W48">
        <f t="shared" si="16"/>
        <v>0</v>
      </c>
      <c r="X48">
        <f t="shared" si="17"/>
        <v>0</v>
      </c>
      <c r="Y48">
        <f t="shared" si="18"/>
        <v>0</v>
      </c>
      <c r="AA48">
        <v>50265625</v>
      </c>
      <c r="AB48">
        <f t="shared" si="19"/>
        <v>0</v>
      </c>
      <c r="AC48">
        <f>ROUND((ES48),6)</f>
        <v>0</v>
      </c>
      <c r="AD48">
        <f>ROUND((((ET48)-(EU48))+AE48),6)</f>
        <v>0</v>
      </c>
      <c r="AE48">
        <f>ROUND((EU48),6)</f>
        <v>0</v>
      </c>
      <c r="AF48">
        <f>ROUND((EV48),6)</f>
        <v>0</v>
      </c>
      <c r="AG48">
        <f t="shared" si="20"/>
        <v>0</v>
      </c>
      <c r="AH48">
        <f>(EW48)</f>
        <v>0</v>
      </c>
      <c r="AI48">
        <f>(EX48)</f>
        <v>0</v>
      </c>
      <c r="AJ48">
        <f t="shared" si="21"/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102</v>
      </c>
      <c r="AU48">
        <v>58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1</v>
      </c>
      <c r="BJ48" t="s">
        <v>3</v>
      </c>
      <c r="BM48">
        <v>6001</v>
      </c>
      <c r="BN48">
        <v>0</v>
      </c>
      <c r="BO48" t="s">
        <v>3</v>
      </c>
      <c r="BP48">
        <v>0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102</v>
      </c>
      <c r="CA48">
        <v>58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22"/>
        <v>0</v>
      </c>
      <c r="CQ48">
        <f>ROUND(AL48*BC48,2)</f>
        <v>0</v>
      </c>
      <c r="CR48">
        <f>ROUND(AM48*BB48,2)</f>
        <v>0</v>
      </c>
      <c r="CS48">
        <f>ROUND(AN48*BS48,2)</f>
        <v>0</v>
      </c>
      <c r="CT48">
        <f>ROUND(AO48*BA48,2)</f>
        <v>0</v>
      </c>
      <c r="CU48">
        <f t="shared" si="23"/>
        <v>0</v>
      </c>
      <c r="CV48">
        <f>AH48</f>
        <v>0</v>
      </c>
      <c r="CW48">
        <f>AI48</f>
        <v>0</v>
      </c>
      <c r="CX48">
        <f t="shared" si="24"/>
        <v>0</v>
      </c>
      <c r="CY48">
        <f t="shared" si="25"/>
        <v>0</v>
      </c>
      <c r="CZ48">
        <f t="shared" si="26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1007</v>
      </c>
      <c r="DV48" t="s">
        <v>18</v>
      </c>
      <c r="DW48" t="s">
        <v>18</v>
      </c>
      <c r="DX48">
        <v>1</v>
      </c>
      <c r="DZ48" t="s">
        <v>3</v>
      </c>
      <c r="EA48" t="s">
        <v>3</v>
      </c>
      <c r="EB48" t="s">
        <v>3</v>
      </c>
      <c r="EC48" t="s">
        <v>3</v>
      </c>
      <c r="EE48">
        <v>49077858</v>
      </c>
      <c r="EF48">
        <v>2</v>
      </c>
      <c r="EG48" t="s">
        <v>20</v>
      </c>
      <c r="EH48">
        <v>6</v>
      </c>
      <c r="EI48" t="s">
        <v>61</v>
      </c>
      <c r="EJ48">
        <v>1</v>
      </c>
      <c r="EK48">
        <v>6001</v>
      </c>
      <c r="EL48" t="s">
        <v>61</v>
      </c>
      <c r="EM48" t="s">
        <v>62</v>
      </c>
      <c r="EO48" t="s">
        <v>3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FQ48">
        <v>0</v>
      </c>
      <c r="FR48">
        <v>0</v>
      </c>
      <c r="FS48">
        <v>0</v>
      </c>
      <c r="FX48">
        <v>102</v>
      </c>
      <c r="FY48">
        <v>58</v>
      </c>
      <c r="GA48" t="s">
        <v>3</v>
      </c>
      <c r="GD48">
        <v>1</v>
      </c>
      <c r="GF48">
        <v>-157982121</v>
      </c>
      <c r="GG48">
        <v>2</v>
      </c>
      <c r="GH48">
        <v>1</v>
      </c>
      <c r="GI48">
        <v>-2</v>
      </c>
      <c r="GJ48">
        <v>0</v>
      </c>
      <c r="GK48">
        <v>0</v>
      </c>
      <c r="GL48">
        <f t="shared" si="27"/>
        <v>0</v>
      </c>
      <c r="GM48">
        <f t="shared" si="28"/>
        <v>0</v>
      </c>
      <c r="GN48">
        <f t="shared" si="29"/>
        <v>0</v>
      </c>
      <c r="GO48">
        <f t="shared" si="30"/>
        <v>0</v>
      </c>
      <c r="GP48">
        <f t="shared" si="31"/>
        <v>0</v>
      </c>
      <c r="GR48">
        <v>0</v>
      </c>
      <c r="GS48">
        <v>3</v>
      </c>
      <c r="GT48">
        <v>0</v>
      </c>
      <c r="GU48" t="s">
        <v>3</v>
      </c>
      <c r="GV48">
        <f t="shared" si="32"/>
        <v>0</v>
      </c>
      <c r="GW48">
        <v>1</v>
      </c>
      <c r="GX48">
        <f t="shared" si="33"/>
        <v>0</v>
      </c>
      <c r="HA48">
        <v>0</v>
      </c>
      <c r="HB48">
        <v>0</v>
      </c>
      <c r="HC48">
        <f t="shared" si="34"/>
        <v>0</v>
      </c>
      <c r="HE48" t="s">
        <v>3</v>
      </c>
      <c r="HF48" t="s">
        <v>3</v>
      </c>
      <c r="HM48" t="s">
        <v>3</v>
      </c>
      <c r="HN48" t="s">
        <v>64</v>
      </c>
      <c r="HO48" t="s">
        <v>65</v>
      </c>
      <c r="HP48" t="s">
        <v>61</v>
      </c>
      <c r="HQ48" t="s">
        <v>61</v>
      </c>
      <c r="HS48">
        <v>0</v>
      </c>
      <c r="IK48">
        <v>0</v>
      </c>
    </row>
    <row r="49" spans="1:245" x14ac:dyDescent="0.2">
      <c r="A49">
        <v>17</v>
      </c>
      <c r="B49">
        <v>1</v>
      </c>
      <c r="C49">
        <f>ROW(SmtRes!A102)</f>
        <v>102</v>
      </c>
      <c r="D49">
        <f>ROW(EtalonRes!A102)</f>
        <v>102</v>
      </c>
      <c r="E49" t="s">
        <v>123</v>
      </c>
      <c r="F49" t="s">
        <v>124</v>
      </c>
      <c r="G49" t="s">
        <v>125</v>
      </c>
      <c r="H49" t="s">
        <v>57</v>
      </c>
      <c r="I49">
        <v>0</v>
      </c>
      <c r="J49">
        <v>0</v>
      </c>
      <c r="K49">
        <v>0</v>
      </c>
      <c r="O49">
        <f t="shared" si="14"/>
        <v>0</v>
      </c>
      <c r="P49">
        <f>SUMIF(SmtRes!AQ84:'SmtRes'!AQ102,"=1",SmtRes!DF84:'SmtRes'!DF102)</f>
        <v>0</v>
      </c>
      <c r="Q49">
        <f>SUMIF(SmtRes!AQ84:'SmtRes'!AQ102,"=1",SmtRes!DG84:'SmtRes'!DG102)</f>
        <v>0</v>
      </c>
      <c r="R49">
        <f>SUMIF(SmtRes!AQ84:'SmtRes'!AQ102,"=1",SmtRes!DH84:'SmtRes'!DH102)</f>
        <v>0</v>
      </c>
      <c r="S49">
        <f>SUMIF(SmtRes!AQ84:'SmtRes'!AQ102,"=1",SmtRes!DI84:'SmtRes'!DI102)</f>
        <v>0</v>
      </c>
      <c r="T49">
        <f t="shared" si="15"/>
        <v>0</v>
      </c>
      <c r="U49">
        <f>SUMIF(SmtRes!AQ84:'SmtRes'!AQ102,"=1",SmtRes!CV84:'SmtRes'!CV102)</f>
        <v>0</v>
      </c>
      <c r="V49">
        <f>SUMIF(SmtRes!AQ84:'SmtRes'!AQ102,"=1",SmtRes!CW84:'SmtRes'!CW102)</f>
        <v>0</v>
      </c>
      <c r="W49">
        <f t="shared" si="16"/>
        <v>0</v>
      </c>
      <c r="X49">
        <f t="shared" si="17"/>
        <v>0</v>
      </c>
      <c r="Y49">
        <f t="shared" si="18"/>
        <v>0</v>
      </c>
      <c r="AA49">
        <v>50265625</v>
      </c>
      <c r="AB49">
        <f t="shared" si="19"/>
        <v>199129.47571999999</v>
      </c>
      <c r="AC49">
        <f>ROUND((SUM(SmtRes!BQ84:'SmtRes'!BQ102)),6)</f>
        <v>4013.0908800000002</v>
      </c>
      <c r="AD49">
        <f>ROUND((((SUM(SmtRes!BR84:'SmtRes'!BR102))-(SUM(SmtRes!BS84:'SmtRes'!BS102)))+AE49),6)</f>
        <v>43716.584840000003</v>
      </c>
      <c r="AE49">
        <f>ROUND((SUM(SmtRes!BS84:'SmtRes'!BS102)),6)</f>
        <v>18323.733495</v>
      </c>
      <c r="AF49">
        <f>ROUND((SUM(SmtRes!BT84:'SmtRes'!BT102)),6)</f>
        <v>151399.79999999999</v>
      </c>
      <c r="AG49">
        <f t="shared" si="20"/>
        <v>0</v>
      </c>
      <c r="AH49">
        <f>(SUM(SmtRes!BU84:'SmtRes'!BU102))</f>
        <v>413.99999999999994</v>
      </c>
      <c r="AI49">
        <f>(0)</f>
        <v>0</v>
      </c>
      <c r="AJ49">
        <f t="shared" si="21"/>
        <v>0</v>
      </c>
      <c r="AK49">
        <v>189613.19378</v>
      </c>
      <c r="AL49">
        <v>4013.0908800000007</v>
      </c>
      <c r="AM49">
        <v>38014.421600000001</v>
      </c>
      <c r="AN49">
        <v>15933.681300000002</v>
      </c>
      <c r="AO49">
        <v>131652</v>
      </c>
      <c r="AP49">
        <v>0</v>
      </c>
      <c r="AQ49">
        <v>360</v>
      </c>
      <c r="AR49">
        <v>30.37</v>
      </c>
      <c r="AS49">
        <v>0</v>
      </c>
      <c r="AT49">
        <v>102</v>
      </c>
      <c r="AU49">
        <v>58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1</v>
      </c>
      <c r="BJ49" t="s">
        <v>126</v>
      </c>
      <c r="BM49">
        <v>6001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102</v>
      </c>
      <c r="CA49">
        <v>58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59</v>
      </c>
      <c r="CO49">
        <v>0</v>
      </c>
      <c r="CP49">
        <f t="shared" si="22"/>
        <v>0</v>
      </c>
      <c r="CQ49">
        <f>SUMIF(SmtRes!AQ84:'SmtRes'!AQ102,"=1",SmtRes!AA84:'SmtRes'!AA102)</f>
        <v>32244.129999999997</v>
      </c>
      <c r="CR49">
        <f>SUMIF(SmtRes!AQ84:'SmtRes'!AQ102,"=1",SmtRes!AB84:'SmtRes'!AB102)</f>
        <v>5241.5</v>
      </c>
      <c r="CS49">
        <f>SUMIF(SmtRes!AQ84:'SmtRes'!AQ102,"=1",SmtRes!AC84:'SmtRes'!AC102)</f>
        <v>1918.8</v>
      </c>
      <c r="CT49">
        <f>SUMIF(SmtRes!AQ84:'SmtRes'!AQ102,"=1",SmtRes!AD84:'SmtRes'!AD102)</f>
        <v>365.7</v>
      </c>
      <c r="CU49">
        <f t="shared" si="23"/>
        <v>0</v>
      </c>
      <c r="CV49">
        <f>SUMIF(SmtRes!AQ84:'SmtRes'!AQ102,"=1",SmtRes!BU84:'SmtRes'!BU102)</f>
        <v>413.99999999999994</v>
      </c>
      <c r="CW49">
        <f>SUMIF(SmtRes!AQ84:'SmtRes'!AQ102,"=1",SmtRes!BV84:'SmtRes'!BV102)</f>
        <v>0</v>
      </c>
      <c r="CX49">
        <f t="shared" si="24"/>
        <v>0</v>
      </c>
      <c r="CY49">
        <f t="shared" si="25"/>
        <v>0</v>
      </c>
      <c r="CZ49">
        <f t="shared" si="26"/>
        <v>0</v>
      </c>
      <c r="DB49">
        <v>6</v>
      </c>
      <c r="DC49" t="s">
        <v>3</v>
      </c>
      <c r="DD49" t="s">
        <v>3</v>
      </c>
      <c r="DE49" t="s">
        <v>60</v>
      </c>
      <c r="DF49" t="s">
        <v>60</v>
      </c>
      <c r="DG49" t="s">
        <v>60</v>
      </c>
      <c r="DH49" t="s">
        <v>3</v>
      </c>
      <c r="DI49" t="s">
        <v>60</v>
      </c>
      <c r="DJ49" t="s">
        <v>60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1007</v>
      </c>
      <c r="DV49" t="s">
        <v>57</v>
      </c>
      <c r="DW49" t="s">
        <v>57</v>
      </c>
      <c r="DX49">
        <v>100</v>
      </c>
      <c r="DZ49" t="s">
        <v>3</v>
      </c>
      <c r="EA49" t="s">
        <v>3</v>
      </c>
      <c r="EB49" t="s">
        <v>3</v>
      </c>
      <c r="EC49" t="s">
        <v>3</v>
      </c>
      <c r="EE49">
        <v>49077858</v>
      </c>
      <c r="EF49">
        <v>2</v>
      </c>
      <c r="EG49" t="s">
        <v>20</v>
      </c>
      <c r="EH49">
        <v>6</v>
      </c>
      <c r="EI49" t="s">
        <v>61</v>
      </c>
      <c r="EJ49">
        <v>1</v>
      </c>
      <c r="EK49">
        <v>6001</v>
      </c>
      <c r="EL49" t="s">
        <v>61</v>
      </c>
      <c r="EM49" t="s">
        <v>62</v>
      </c>
      <c r="EO49" t="s">
        <v>63</v>
      </c>
      <c r="EQ49">
        <v>0</v>
      </c>
      <c r="ER49">
        <v>10701.91</v>
      </c>
      <c r="ES49">
        <v>4013.08</v>
      </c>
      <c r="ET49">
        <v>3499.23</v>
      </c>
      <c r="EU49">
        <v>405.88</v>
      </c>
      <c r="EV49">
        <v>3189.6</v>
      </c>
      <c r="EW49">
        <v>360</v>
      </c>
      <c r="EX49">
        <v>30.37</v>
      </c>
      <c r="EY49">
        <v>0</v>
      </c>
      <c r="FQ49">
        <v>0</v>
      </c>
      <c r="FR49">
        <v>0</v>
      </c>
      <c r="FS49">
        <v>0</v>
      </c>
      <c r="FX49">
        <v>102</v>
      </c>
      <c r="FY49">
        <v>58</v>
      </c>
      <c r="GA49" t="s">
        <v>3</v>
      </c>
      <c r="GD49">
        <v>1</v>
      </c>
      <c r="GF49">
        <v>303632905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27"/>
        <v>0</v>
      </c>
      <c r="GM49">
        <f t="shared" si="28"/>
        <v>0</v>
      </c>
      <c r="GN49">
        <f t="shared" si="29"/>
        <v>0</v>
      </c>
      <c r="GO49">
        <f t="shared" si="30"/>
        <v>0</v>
      </c>
      <c r="GP49">
        <f t="shared" si="31"/>
        <v>0</v>
      </c>
      <c r="GR49">
        <v>0</v>
      </c>
      <c r="GS49">
        <v>3</v>
      </c>
      <c r="GT49">
        <v>0</v>
      </c>
      <c r="GU49" t="s">
        <v>3</v>
      </c>
      <c r="GV49">
        <f t="shared" si="32"/>
        <v>0</v>
      </c>
      <c r="GW49">
        <v>1</v>
      </c>
      <c r="GX49">
        <f t="shared" si="33"/>
        <v>0</v>
      </c>
      <c r="HA49">
        <v>0</v>
      </c>
      <c r="HB49">
        <v>0</v>
      </c>
      <c r="HC49">
        <f t="shared" si="34"/>
        <v>0</v>
      </c>
      <c r="HE49" t="s">
        <v>3</v>
      </c>
      <c r="HF49" t="s">
        <v>3</v>
      </c>
      <c r="HM49" t="s">
        <v>3</v>
      </c>
      <c r="HN49" t="s">
        <v>64</v>
      </c>
      <c r="HO49" t="s">
        <v>65</v>
      </c>
      <c r="HP49" t="s">
        <v>61</v>
      </c>
      <c r="HQ49" t="s">
        <v>61</v>
      </c>
      <c r="HS49">
        <v>0</v>
      </c>
      <c r="IK49">
        <v>0</v>
      </c>
    </row>
    <row r="50" spans="1:245" x14ac:dyDescent="0.2">
      <c r="A50">
        <v>18</v>
      </c>
      <c r="B50">
        <v>1</v>
      </c>
      <c r="C50">
        <v>97</v>
      </c>
      <c r="E50" t="s">
        <v>127</v>
      </c>
      <c r="F50" t="s">
        <v>67</v>
      </c>
      <c r="G50" t="s">
        <v>68</v>
      </c>
      <c r="H50" t="s">
        <v>18</v>
      </c>
      <c r="I50">
        <f>I49*J50</f>
        <v>0</v>
      </c>
      <c r="J50">
        <v>101.5</v>
      </c>
      <c r="K50">
        <v>101.5</v>
      </c>
      <c r="O50">
        <f t="shared" si="14"/>
        <v>0</v>
      </c>
      <c r="P50">
        <f>ROUND(CQ50*I50,2)</f>
        <v>0</v>
      </c>
      <c r="Q50">
        <f>ROUND(CR50*I50,2)</f>
        <v>0</v>
      </c>
      <c r="R50">
        <f>ROUND(CS50*I50,2)</f>
        <v>0</v>
      </c>
      <c r="S50">
        <f>ROUND(CT50*I50,2)</f>
        <v>0</v>
      </c>
      <c r="T50">
        <f t="shared" si="15"/>
        <v>0</v>
      </c>
      <c r="U50">
        <f>ROUND(CV50*I50,7)</f>
        <v>0</v>
      </c>
      <c r="V50">
        <f>ROUND(CW50*I50,7)</f>
        <v>0</v>
      </c>
      <c r="W50">
        <f t="shared" si="16"/>
        <v>0</v>
      </c>
      <c r="X50">
        <f t="shared" si="17"/>
        <v>0</v>
      </c>
      <c r="Y50">
        <f t="shared" si="18"/>
        <v>0</v>
      </c>
      <c r="AA50">
        <v>50265625</v>
      </c>
      <c r="AB50">
        <f t="shared" si="19"/>
        <v>0</v>
      </c>
      <c r="AC50">
        <f>ROUND((ES50),6)</f>
        <v>0</v>
      </c>
      <c r="AD50">
        <f>ROUND((((ET50)-(EU50))+AE50),6)</f>
        <v>0</v>
      </c>
      <c r="AE50">
        <f>ROUND((EU50),6)</f>
        <v>0</v>
      </c>
      <c r="AF50">
        <f>ROUND((EV50),6)</f>
        <v>0</v>
      </c>
      <c r="AG50">
        <f t="shared" si="20"/>
        <v>0</v>
      </c>
      <c r="AH50">
        <f>(EW50)</f>
        <v>0</v>
      </c>
      <c r="AI50">
        <f>(EX50)</f>
        <v>0</v>
      </c>
      <c r="AJ50">
        <f t="shared" si="21"/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102</v>
      </c>
      <c r="AU50">
        <v>58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3</v>
      </c>
      <c r="BM50">
        <v>6001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102</v>
      </c>
      <c r="CA50">
        <v>58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22"/>
        <v>0</v>
      </c>
      <c r="CQ50">
        <f>ROUND(AL50*BC50,2)</f>
        <v>0</v>
      </c>
      <c r="CR50">
        <f>ROUND(AM50*BB50,2)</f>
        <v>0</v>
      </c>
      <c r="CS50">
        <f>ROUND(AN50*BS50,2)</f>
        <v>0</v>
      </c>
      <c r="CT50">
        <f>ROUND(AO50*BA50,2)</f>
        <v>0</v>
      </c>
      <c r="CU50">
        <f t="shared" si="23"/>
        <v>0</v>
      </c>
      <c r="CV50">
        <f>AH50</f>
        <v>0</v>
      </c>
      <c r="CW50">
        <f>AI50</f>
        <v>0</v>
      </c>
      <c r="CX50">
        <f t="shared" si="24"/>
        <v>0</v>
      </c>
      <c r="CY50">
        <f t="shared" si="25"/>
        <v>0</v>
      </c>
      <c r="CZ50">
        <f t="shared" si="26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1007</v>
      </c>
      <c r="DV50" t="s">
        <v>18</v>
      </c>
      <c r="DW50" t="s">
        <v>18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49077858</v>
      </c>
      <c r="EF50">
        <v>2</v>
      </c>
      <c r="EG50" t="s">
        <v>20</v>
      </c>
      <c r="EH50">
        <v>6</v>
      </c>
      <c r="EI50" t="s">
        <v>61</v>
      </c>
      <c r="EJ50">
        <v>1</v>
      </c>
      <c r="EK50">
        <v>6001</v>
      </c>
      <c r="EL50" t="s">
        <v>61</v>
      </c>
      <c r="EM50" t="s">
        <v>62</v>
      </c>
      <c r="EO50" t="s">
        <v>3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v>0</v>
      </c>
      <c r="FS50">
        <v>0</v>
      </c>
      <c r="FX50">
        <v>102</v>
      </c>
      <c r="FY50">
        <v>58</v>
      </c>
      <c r="GA50" t="s">
        <v>3</v>
      </c>
      <c r="GD50">
        <v>1</v>
      </c>
      <c r="GF50">
        <v>-157982121</v>
      </c>
      <c r="GG50">
        <v>2</v>
      </c>
      <c r="GH50">
        <v>1</v>
      </c>
      <c r="GI50">
        <v>-2</v>
      </c>
      <c r="GJ50">
        <v>0</v>
      </c>
      <c r="GK50">
        <v>0</v>
      </c>
      <c r="GL50">
        <f t="shared" si="27"/>
        <v>0</v>
      </c>
      <c r="GM50">
        <f t="shared" si="28"/>
        <v>0</v>
      </c>
      <c r="GN50">
        <f t="shared" si="29"/>
        <v>0</v>
      </c>
      <c r="GO50">
        <f t="shared" si="30"/>
        <v>0</v>
      </c>
      <c r="GP50">
        <f t="shared" si="31"/>
        <v>0</v>
      </c>
      <c r="GR50">
        <v>0</v>
      </c>
      <c r="GS50">
        <v>3</v>
      </c>
      <c r="GT50">
        <v>0</v>
      </c>
      <c r="GU50" t="s">
        <v>3</v>
      </c>
      <c r="GV50">
        <f t="shared" si="32"/>
        <v>0</v>
      </c>
      <c r="GW50">
        <v>1</v>
      </c>
      <c r="GX50">
        <f t="shared" si="33"/>
        <v>0</v>
      </c>
      <c r="HA50">
        <v>0</v>
      </c>
      <c r="HB50">
        <v>0</v>
      </c>
      <c r="HC50">
        <f t="shared" si="34"/>
        <v>0</v>
      </c>
      <c r="HE50" t="s">
        <v>3</v>
      </c>
      <c r="HF50" t="s">
        <v>3</v>
      </c>
      <c r="HM50" t="s">
        <v>3</v>
      </c>
      <c r="HN50" t="s">
        <v>64</v>
      </c>
      <c r="HO50" t="s">
        <v>65</v>
      </c>
      <c r="HP50" t="s">
        <v>61</v>
      </c>
      <c r="HQ50" t="s">
        <v>61</v>
      </c>
      <c r="HS50">
        <v>0</v>
      </c>
      <c r="IK50">
        <v>0</v>
      </c>
    </row>
    <row r="51" spans="1:245" x14ac:dyDescent="0.2">
      <c r="A51">
        <v>18</v>
      </c>
      <c r="B51">
        <v>1</v>
      </c>
      <c r="C51">
        <v>99</v>
      </c>
      <c r="E51" t="s">
        <v>128</v>
      </c>
      <c r="F51" t="s">
        <v>26</v>
      </c>
      <c r="G51" t="s">
        <v>27</v>
      </c>
      <c r="H51" t="s">
        <v>28</v>
      </c>
      <c r="I51">
        <f>I49*J51</f>
        <v>0</v>
      </c>
      <c r="J51">
        <v>6.6</v>
      </c>
      <c r="K51">
        <v>6.6</v>
      </c>
      <c r="O51">
        <f t="shared" si="14"/>
        <v>0</v>
      </c>
      <c r="P51">
        <f>ROUND(CQ51*I51,2)</f>
        <v>0</v>
      </c>
      <c r="Q51">
        <f>ROUND(CR51*I51,2)</f>
        <v>0</v>
      </c>
      <c r="R51">
        <f>ROUND(CS51*I51,2)</f>
        <v>0</v>
      </c>
      <c r="S51">
        <f>ROUND(CT51*I51,2)</f>
        <v>0</v>
      </c>
      <c r="T51">
        <f t="shared" si="15"/>
        <v>0</v>
      </c>
      <c r="U51">
        <f>ROUND(CV51*I51,7)</f>
        <v>0</v>
      </c>
      <c r="V51">
        <f>ROUND(CW51*I51,7)</f>
        <v>0</v>
      </c>
      <c r="W51">
        <f t="shared" si="16"/>
        <v>0</v>
      </c>
      <c r="X51">
        <f t="shared" si="17"/>
        <v>0</v>
      </c>
      <c r="Y51">
        <f t="shared" si="18"/>
        <v>0</v>
      </c>
      <c r="AA51">
        <v>50265625</v>
      </c>
      <c r="AB51">
        <f t="shared" si="19"/>
        <v>0</v>
      </c>
      <c r="AC51">
        <f>ROUND((ES51),6)</f>
        <v>0</v>
      </c>
      <c r="AD51">
        <f>ROUND((((ET51)-(EU51))+AE51),6)</f>
        <v>0</v>
      </c>
      <c r="AE51">
        <f>ROUND((EU51),6)</f>
        <v>0</v>
      </c>
      <c r="AF51">
        <f>ROUND((EV51),6)</f>
        <v>0</v>
      </c>
      <c r="AG51">
        <f t="shared" si="20"/>
        <v>0</v>
      </c>
      <c r="AH51">
        <f>(EW51)</f>
        <v>0</v>
      </c>
      <c r="AI51">
        <f>(EX51)</f>
        <v>0</v>
      </c>
      <c r="AJ51">
        <f t="shared" si="21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102</v>
      </c>
      <c r="AU51">
        <v>58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6001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102</v>
      </c>
      <c r="CA51">
        <v>58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22"/>
        <v>0</v>
      </c>
      <c r="CQ51">
        <f>ROUND(AL51*BC51,2)</f>
        <v>0</v>
      </c>
      <c r="CR51">
        <f>ROUND(AM51*BB51,2)</f>
        <v>0</v>
      </c>
      <c r="CS51">
        <f>ROUND(AN51*BS51,2)</f>
        <v>0</v>
      </c>
      <c r="CT51">
        <f>ROUND(AO51*BA51,2)</f>
        <v>0</v>
      </c>
      <c r="CU51">
        <f t="shared" si="23"/>
        <v>0</v>
      </c>
      <c r="CV51">
        <f>AH51</f>
        <v>0</v>
      </c>
      <c r="CW51">
        <f>AI51</f>
        <v>0</v>
      </c>
      <c r="CX51">
        <f t="shared" si="24"/>
        <v>0</v>
      </c>
      <c r="CY51">
        <f t="shared" si="25"/>
        <v>0</v>
      </c>
      <c r="CZ51">
        <f t="shared" si="26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1009</v>
      </c>
      <c r="DV51" t="s">
        <v>28</v>
      </c>
      <c r="DW51" t="s">
        <v>28</v>
      </c>
      <c r="DX51">
        <v>1000</v>
      </c>
      <c r="DZ51" t="s">
        <v>3</v>
      </c>
      <c r="EA51" t="s">
        <v>3</v>
      </c>
      <c r="EB51" t="s">
        <v>3</v>
      </c>
      <c r="EC51" t="s">
        <v>3</v>
      </c>
      <c r="EE51">
        <v>49077858</v>
      </c>
      <c r="EF51">
        <v>2</v>
      </c>
      <c r="EG51" t="s">
        <v>20</v>
      </c>
      <c r="EH51">
        <v>6</v>
      </c>
      <c r="EI51" t="s">
        <v>61</v>
      </c>
      <c r="EJ51">
        <v>1</v>
      </c>
      <c r="EK51">
        <v>6001</v>
      </c>
      <c r="EL51" t="s">
        <v>61</v>
      </c>
      <c r="EM51" t="s">
        <v>62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v>0</v>
      </c>
      <c r="FS51">
        <v>0</v>
      </c>
      <c r="FX51">
        <v>102</v>
      </c>
      <c r="FY51">
        <v>58</v>
      </c>
      <c r="GA51" t="s">
        <v>3</v>
      </c>
      <c r="GD51">
        <v>1</v>
      </c>
      <c r="GF51">
        <v>1471899773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27"/>
        <v>0</v>
      </c>
      <c r="GM51">
        <f t="shared" si="28"/>
        <v>0</v>
      </c>
      <c r="GN51">
        <f t="shared" si="29"/>
        <v>0</v>
      </c>
      <c r="GO51">
        <f t="shared" si="30"/>
        <v>0</v>
      </c>
      <c r="GP51">
        <f t="shared" si="31"/>
        <v>0</v>
      </c>
      <c r="GR51">
        <v>0</v>
      </c>
      <c r="GS51">
        <v>3</v>
      </c>
      <c r="GT51">
        <v>0</v>
      </c>
      <c r="GU51" t="s">
        <v>3</v>
      </c>
      <c r="GV51">
        <f t="shared" si="32"/>
        <v>0</v>
      </c>
      <c r="GW51">
        <v>1</v>
      </c>
      <c r="GX51">
        <f t="shared" si="33"/>
        <v>0</v>
      </c>
      <c r="HA51">
        <v>0</v>
      </c>
      <c r="HB51">
        <v>0</v>
      </c>
      <c r="HC51">
        <f t="shared" si="34"/>
        <v>0</v>
      </c>
      <c r="HE51" t="s">
        <v>3</v>
      </c>
      <c r="HF51" t="s">
        <v>3</v>
      </c>
      <c r="HM51" t="s">
        <v>3</v>
      </c>
      <c r="HN51" t="s">
        <v>64</v>
      </c>
      <c r="HO51" t="s">
        <v>65</v>
      </c>
      <c r="HP51" t="s">
        <v>61</v>
      </c>
      <c r="HQ51" t="s">
        <v>61</v>
      </c>
      <c r="HS51">
        <v>0</v>
      </c>
      <c r="IK51">
        <v>0</v>
      </c>
    </row>
    <row r="52" spans="1:245" x14ac:dyDescent="0.2">
      <c r="A52">
        <v>17</v>
      </c>
      <c r="B52">
        <v>1</v>
      </c>
      <c r="C52">
        <f>ROW(SmtRes!A107)</f>
        <v>107</v>
      </c>
      <c r="D52">
        <f>ROW(EtalonRes!A107)</f>
        <v>107</v>
      </c>
      <c r="E52" t="s">
        <v>129</v>
      </c>
      <c r="F52" t="s">
        <v>130</v>
      </c>
      <c r="G52" t="s">
        <v>131</v>
      </c>
      <c r="H52" t="s">
        <v>132</v>
      </c>
      <c r="I52">
        <v>0</v>
      </c>
      <c r="J52">
        <v>0</v>
      </c>
      <c r="K52">
        <v>0</v>
      </c>
      <c r="O52">
        <f t="shared" si="14"/>
        <v>0</v>
      </c>
      <c r="P52">
        <f>SUMIF(SmtRes!AQ103:'SmtRes'!AQ107,"=1",SmtRes!DF103:'SmtRes'!DF107)</f>
        <v>0</v>
      </c>
      <c r="Q52">
        <f>SUMIF(SmtRes!AQ103:'SmtRes'!AQ107,"=1",SmtRes!DG103:'SmtRes'!DG107)</f>
        <v>0</v>
      </c>
      <c r="R52">
        <f>SUMIF(SmtRes!AQ103:'SmtRes'!AQ107,"=1",SmtRes!DH103:'SmtRes'!DH107)</f>
        <v>0</v>
      </c>
      <c r="S52">
        <f>SUMIF(SmtRes!AQ103:'SmtRes'!AQ107,"=1",SmtRes!DI103:'SmtRes'!DI107)</f>
        <v>0</v>
      </c>
      <c r="T52">
        <f t="shared" si="15"/>
        <v>0</v>
      </c>
      <c r="U52">
        <f>SUMIF(SmtRes!AQ103:'SmtRes'!AQ107,"=1",SmtRes!CV103:'SmtRes'!CV107)</f>
        <v>0</v>
      </c>
      <c r="V52">
        <f>SUMIF(SmtRes!AQ103:'SmtRes'!AQ107,"=1",SmtRes!CW103:'SmtRes'!CW107)</f>
        <v>0</v>
      </c>
      <c r="W52">
        <f t="shared" si="16"/>
        <v>0</v>
      </c>
      <c r="X52">
        <f t="shared" si="17"/>
        <v>0</v>
      </c>
      <c r="Y52">
        <f t="shared" si="18"/>
        <v>0</v>
      </c>
      <c r="AA52">
        <v>50265625</v>
      </c>
      <c r="AB52">
        <f t="shared" si="19"/>
        <v>37338.805200000003</v>
      </c>
      <c r="AC52">
        <f>ROUND((SUM(SmtRes!BQ103:'SmtRes'!BQ107)),6)</f>
        <v>65.533199999999994</v>
      </c>
      <c r="AD52">
        <f>ROUND((((SUM(SmtRes!BR103:'SmtRes'!BR107))-(SUM(SmtRes!BS103:'SmtRes'!BS107)))+AE52),6)</f>
        <v>34691.192000000003</v>
      </c>
      <c r="AE52">
        <f>ROUND((SUM(SmtRes!BS103:'SmtRes'!BS107)),6)</f>
        <v>12365.6</v>
      </c>
      <c r="AF52">
        <f>ROUND((SUM(SmtRes!BT103:'SmtRes'!BT107)),6)</f>
        <v>2582.08</v>
      </c>
      <c r="AG52">
        <f t="shared" si="20"/>
        <v>0</v>
      </c>
      <c r="AH52">
        <f>(SUM(SmtRes!BU103:'SmtRes'!BU107))</f>
        <v>8</v>
      </c>
      <c r="AI52">
        <f>(SUM(SmtRes!BV103:'SmtRes'!BV107))</f>
        <v>23.2</v>
      </c>
      <c r="AJ52">
        <f t="shared" si="21"/>
        <v>0</v>
      </c>
      <c r="AK52">
        <v>49704.405199999994</v>
      </c>
      <c r="AL52">
        <v>65.533199999999994</v>
      </c>
      <c r="AM52">
        <v>34691.191999999995</v>
      </c>
      <c r="AN52">
        <v>12365.599999999999</v>
      </c>
      <c r="AO52">
        <v>2582.08</v>
      </c>
      <c r="AP52">
        <v>0</v>
      </c>
      <c r="AQ52">
        <v>8</v>
      </c>
      <c r="AR52">
        <v>23.2</v>
      </c>
      <c r="AS52">
        <v>0</v>
      </c>
      <c r="AT52">
        <v>92</v>
      </c>
      <c r="AU52">
        <v>46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1</v>
      </c>
      <c r="BJ52" t="s">
        <v>133</v>
      </c>
      <c r="BM52">
        <v>1001</v>
      </c>
      <c r="BN52">
        <v>0</v>
      </c>
      <c r="BO52" t="s">
        <v>3</v>
      </c>
      <c r="BP52">
        <v>0</v>
      </c>
      <c r="BQ52">
        <v>2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92</v>
      </c>
      <c r="CA52">
        <v>46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22"/>
        <v>0</v>
      </c>
      <c r="CQ52">
        <f>SUMIF(SmtRes!AQ103:'SmtRes'!AQ107,"=1",SmtRes!AA103:'SmtRes'!AA107)</f>
        <v>3254.82</v>
      </c>
      <c r="CR52">
        <f>SUMIF(SmtRes!AQ103:'SmtRes'!AQ107,"=1",SmtRes!AB103:'SmtRes'!AB107)</f>
        <v>2975.96</v>
      </c>
      <c r="CS52">
        <f>SUMIF(SmtRes!AQ103:'SmtRes'!AQ107,"=1",SmtRes!AC103:'SmtRes'!AC107)</f>
        <v>1066</v>
      </c>
      <c r="CT52">
        <f>SUMIF(SmtRes!AQ103:'SmtRes'!AQ107,"=1",SmtRes!AD103:'SmtRes'!AD107)</f>
        <v>322.76</v>
      </c>
      <c r="CU52">
        <f t="shared" si="23"/>
        <v>0</v>
      </c>
      <c r="CV52">
        <f>SUMIF(SmtRes!AQ103:'SmtRes'!AQ107,"=1",SmtRes!BU103:'SmtRes'!BU107)</f>
        <v>8</v>
      </c>
      <c r="CW52">
        <f>SUMIF(SmtRes!AQ103:'SmtRes'!AQ107,"=1",SmtRes!BV103:'SmtRes'!BV107)</f>
        <v>23.2</v>
      </c>
      <c r="CX52">
        <f t="shared" si="24"/>
        <v>0</v>
      </c>
      <c r="CY52">
        <f t="shared" si="25"/>
        <v>0</v>
      </c>
      <c r="CZ52">
        <f t="shared" si="26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1007</v>
      </c>
      <c r="DV52" t="s">
        <v>132</v>
      </c>
      <c r="DW52" t="s">
        <v>132</v>
      </c>
      <c r="DX52">
        <v>1000</v>
      </c>
      <c r="DZ52" t="s">
        <v>3</v>
      </c>
      <c r="EA52" t="s">
        <v>3</v>
      </c>
      <c r="EB52" t="s">
        <v>3</v>
      </c>
      <c r="EC52" t="s">
        <v>3</v>
      </c>
      <c r="EE52">
        <v>49077845</v>
      </c>
      <c r="EF52">
        <v>2</v>
      </c>
      <c r="EG52" t="s">
        <v>20</v>
      </c>
      <c r="EH52">
        <v>1</v>
      </c>
      <c r="EI52" t="s">
        <v>134</v>
      </c>
      <c r="EJ52">
        <v>1</v>
      </c>
      <c r="EK52">
        <v>1001</v>
      </c>
      <c r="EL52" t="s">
        <v>135</v>
      </c>
      <c r="EM52" t="s">
        <v>136</v>
      </c>
      <c r="EO52" t="s">
        <v>3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8</v>
      </c>
      <c r="EX52">
        <v>23.2</v>
      </c>
      <c r="EY52">
        <v>0</v>
      </c>
      <c r="FQ52">
        <v>0</v>
      </c>
      <c r="FR52">
        <v>0</v>
      </c>
      <c r="FS52">
        <v>0</v>
      </c>
      <c r="FX52">
        <v>92</v>
      </c>
      <c r="FY52">
        <v>46</v>
      </c>
      <c r="GA52" t="s">
        <v>3</v>
      </c>
      <c r="GD52">
        <v>1</v>
      </c>
      <c r="GF52">
        <v>1964069832</v>
      </c>
      <c r="GG52">
        <v>2</v>
      </c>
      <c r="GH52">
        <v>1</v>
      </c>
      <c r="GI52">
        <v>-2</v>
      </c>
      <c r="GJ52">
        <v>0</v>
      </c>
      <c r="GK52">
        <v>0</v>
      </c>
      <c r="GL52">
        <f t="shared" si="27"/>
        <v>0</v>
      </c>
      <c r="GM52">
        <f t="shared" si="28"/>
        <v>0</v>
      </c>
      <c r="GN52">
        <f t="shared" si="29"/>
        <v>0</v>
      </c>
      <c r="GO52">
        <f t="shared" si="30"/>
        <v>0</v>
      </c>
      <c r="GP52">
        <f t="shared" si="31"/>
        <v>0</v>
      </c>
      <c r="GR52">
        <v>0</v>
      </c>
      <c r="GS52">
        <v>3</v>
      </c>
      <c r="GT52">
        <v>0</v>
      </c>
      <c r="GU52" t="s">
        <v>3</v>
      </c>
      <c r="GV52">
        <f t="shared" si="32"/>
        <v>0</v>
      </c>
      <c r="GW52">
        <v>1</v>
      </c>
      <c r="GX52">
        <f t="shared" si="33"/>
        <v>0</v>
      </c>
      <c r="HA52">
        <v>0</v>
      </c>
      <c r="HB52">
        <v>0</v>
      </c>
      <c r="HC52">
        <f t="shared" si="34"/>
        <v>0</v>
      </c>
      <c r="HE52" t="s">
        <v>3</v>
      </c>
      <c r="HF52" t="s">
        <v>3</v>
      </c>
      <c r="HM52" t="s">
        <v>3</v>
      </c>
      <c r="HN52" t="s">
        <v>137</v>
      </c>
      <c r="HO52" t="s">
        <v>138</v>
      </c>
      <c r="HP52" t="s">
        <v>135</v>
      </c>
      <c r="HQ52" t="s">
        <v>135</v>
      </c>
      <c r="HS52">
        <v>0</v>
      </c>
      <c r="IK52">
        <v>0</v>
      </c>
    </row>
    <row r="53" spans="1:245" x14ac:dyDescent="0.2">
      <c r="A53">
        <v>17</v>
      </c>
      <c r="B53">
        <v>1</v>
      </c>
      <c r="E53" t="s">
        <v>139</v>
      </c>
      <c r="F53" t="s">
        <v>140</v>
      </c>
      <c r="G53" t="s">
        <v>141</v>
      </c>
      <c r="H53" t="s">
        <v>142</v>
      </c>
      <c r="I53">
        <v>0</v>
      </c>
      <c r="J53">
        <v>0</v>
      </c>
      <c r="K53">
        <v>0</v>
      </c>
      <c r="O53">
        <f>0</f>
        <v>0</v>
      </c>
      <c r="P53">
        <f>0</f>
        <v>0</v>
      </c>
      <c r="Q53">
        <f>0</f>
        <v>0</v>
      </c>
      <c r="R53">
        <f>0</f>
        <v>0</v>
      </c>
      <c r="S53">
        <f>0</f>
        <v>0</v>
      </c>
      <c r="T53">
        <f>0</f>
        <v>0</v>
      </c>
      <c r="U53">
        <f>0</f>
        <v>0</v>
      </c>
      <c r="V53">
        <f>0</f>
        <v>0</v>
      </c>
      <c r="W53">
        <f>0</f>
        <v>0</v>
      </c>
      <c r="X53">
        <f>0</f>
        <v>0</v>
      </c>
      <c r="Y53">
        <f>0</f>
        <v>0</v>
      </c>
      <c r="AA53">
        <v>50265625</v>
      </c>
      <c r="AB53">
        <f>ROUND((AK53),6)</f>
        <v>2.91</v>
      </c>
      <c r="AC53">
        <f>0</f>
        <v>0</v>
      </c>
      <c r="AD53">
        <f>0</f>
        <v>0</v>
      </c>
      <c r="AE53">
        <f>0</f>
        <v>0</v>
      </c>
      <c r="AF53">
        <f>0</f>
        <v>0</v>
      </c>
      <c r="AG53">
        <f>0</f>
        <v>0</v>
      </c>
      <c r="AH53">
        <f>0</f>
        <v>0</v>
      </c>
      <c r="AI53">
        <f>0</f>
        <v>0</v>
      </c>
      <c r="AJ53">
        <f>0</f>
        <v>0</v>
      </c>
      <c r="AK53">
        <v>2.91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143</v>
      </c>
      <c r="BM53">
        <v>700005</v>
      </c>
      <c r="BN53">
        <v>0</v>
      </c>
      <c r="BO53" t="s">
        <v>3</v>
      </c>
      <c r="BP53">
        <v>0</v>
      </c>
      <c r="BQ53">
        <v>10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0</v>
      </c>
      <c r="CA53">
        <v>0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>AB53*AZ53</f>
        <v>2.91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142</v>
      </c>
      <c r="DW53" t="s">
        <v>142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49078060</v>
      </c>
      <c r="EF53">
        <v>10</v>
      </c>
      <c r="EG53" t="s">
        <v>144</v>
      </c>
      <c r="EH53">
        <v>107</v>
      </c>
      <c r="EI53" t="s">
        <v>145</v>
      </c>
      <c r="EJ53">
        <v>1</v>
      </c>
      <c r="EK53">
        <v>700005</v>
      </c>
      <c r="EL53" t="s">
        <v>145</v>
      </c>
      <c r="EM53" t="s">
        <v>146</v>
      </c>
      <c r="EO53" t="s">
        <v>3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FQ53">
        <v>0</v>
      </c>
      <c r="FR53">
        <v>0</v>
      </c>
      <c r="FS53">
        <v>0</v>
      </c>
      <c r="FX53">
        <v>0</v>
      </c>
      <c r="FY53">
        <v>0</v>
      </c>
      <c r="GA53" t="s">
        <v>3</v>
      </c>
      <c r="GD53">
        <v>1</v>
      </c>
      <c r="GF53">
        <v>-485626037</v>
      </c>
      <c r="GG53">
        <v>2</v>
      </c>
      <c r="GH53">
        <v>1</v>
      </c>
      <c r="GI53">
        <v>-2</v>
      </c>
      <c r="GJ53">
        <v>2</v>
      </c>
      <c r="GK53">
        <v>0</v>
      </c>
      <c r="GL53">
        <f t="shared" si="27"/>
        <v>0</v>
      </c>
      <c r="GM53">
        <f>ROUND(CP53*I53,2)</f>
        <v>0</v>
      </c>
      <c r="GN53">
        <f t="shared" si="29"/>
        <v>0</v>
      </c>
      <c r="GO53">
        <f t="shared" si="30"/>
        <v>0</v>
      </c>
      <c r="GP53">
        <f t="shared" si="31"/>
        <v>0</v>
      </c>
      <c r="GR53">
        <v>0</v>
      </c>
      <c r="GS53">
        <v>3</v>
      </c>
      <c r="GT53">
        <v>0</v>
      </c>
      <c r="GU53" t="s">
        <v>3</v>
      </c>
      <c r="GV53">
        <f>0</f>
        <v>0</v>
      </c>
      <c r="GW53">
        <v>1</v>
      </c>
      <c r="GX53">
        <f>0</f>
        <v>0</v>
      </c>
      <c r="HA53">
        <v>0</v>
      </c>
      <c r="HB53">
        <v>0</v>
      </c>
      <c r="HC53">
        <v>0</v>
      </c>
      <c r="HD53">
        <f>GM53</f>
        <v>0</v>
      </c>
      <c r="HE53" t="s">
        <v>3</v>
      </c>
      <c r="HF53" t="s">
        <v>3</v>
      </c>
      <c r="HM53" t="s">
        <v>3</v>
      </c>
      <c r="HN53" t="s">
        <v>3</v>
      </c>
      <c r="HO53" t="s">
        <v>3</v>
      </c>
      <c r="HP53" t="s">
        <v>3</v>
      </c>
      <c r="HQ53" t="s">
        <v>3</v>
      </c>
      <c r="HS53">
        <v>0</v>
      </c>
      <c r="IK53">
        <v>0</v>
      </c>
    </row>
    <row r="54" spans="1:245" x14ac:dyDescent="0.2">
      <c r="A54">
        <v>17</v>
      </c>
      <c r="B54">
        <v>1</v>
      </c>
      <c r="C54">
        <f>ROW(SmtRes!A108)</f>
        <v>108</v>
      </c>
      <c r="D54">
        <f>ROW(EtalonRes!A108)</f>
        <v>108</v>
      </c>
      <c r="E54" t="s">
        <v>147</v>
      </c>
      <c r="F54" t="s">
        <v>148</v>
      </c>
      <c r="G54" t="s">
        <v>149</v>
      </c>
      <c r="H54" t="s">
        <v>150</v>
      </c>
      <c r="I54">
        <v>0</v>
      </c>
      <c r="J54">
        <v>0</v>
      </c>
      <c r="K54">
        <v>0</v>
      </c>
      <c r="O54">
        <f t="shared" ref="O54:O73" si="53">ROUND(CP54,2)</f>
        <v>0</v>
      </c>
      <c r="P54">
        <f>SUMIF(SmtRes!AQ108:'SmtRes'!AQ108,"=1",SmtRes!DF108:'SmtRes'!DF108)</f>
        <v>0</v>
      </c>
      <c r="Q54">
        <f>SUMIF(SmtRes!AQ108:'SmtRes'!AQ108,"=1",SmtRes!DG108:'SmtRes'!DG108)</f>
        <v>0</v>
      </c>
      <c r="R54">
        <f>SUMIF(SmtRes!AQ108:'SmtRes'!AQ108,"=1",SmtRes!DH108:'SmtRes'!DH108)</f>
        <v>0</v>
      </c>
      <c r="S54">
        <f>SUMIF(SmtRes!AQ108:'SmtRes'!AQ108,"=1",SmtRes!DI108:'SmtRes'!DI108)</f>
        <v>0</v>
      </c>
      <c r="T54">
        <f t="shared" ref="T54:T73" si="54">ROUND(CU54*I54,2)</f>
        <v>0</v>
      </c>
      <c r="U54">
        <f>SUMIF(SmtRes!AQ108:'SmtRes'!AQ108,"=1",SmtRes!CV108:'SmtRes'!CV108)</f>
        <v>0</v>
      </c>
      <c r="V54">
        <f>SUMIF(SmtRes!AQ108:'SmtRes'!AQ108,"=1",SmtRes!CW108:'SmtRes'!CW108)</f>
        <v>0</v>
      </c>
      <c r="W54">
        <f t="shared" ref="W54:W73" si="55">ROUND(CX54*I54,2)</f>
        <v>0</v>
      </c>
      <c r="X54">
        <f t="shared" ref="X54:X73" si="56">ROUND(CY54,2)</f>
        <v>0</v>
      </c>
      <c r="Y54">
        <f t="shared" ref="Y54:Y73" si="57">ROUND(CZ54,2)</f>
        <v>0</v>
      </c>
      <c r="AA54">
        <v>50265625</v>
      </c>
      <c r="AB54">
        <f t="shared" ref="AB54:AB73" si="58">ROUND((AC54+AD54+AF54),6)</f>
        <v>35237</v>
      </c>
      <c r="AC54">
        <f>ROUND((0),6)</f>
        <v>0</v>
      </c>
      <c r="AD54">
        <f>ROUND((((0)-(0))+AE54),6)</f>
        <v>0</v>
      </c>
      <c r="AE54">
        <f>ROUND((0),6)</f>
        <v>0</v>
      </c>
      <c r="AF54">
        <f>ROUND((SUM(SmtRes!BT108:'SmtRes'!BT108)),6)</f>
        <v>35237</v>
      </c>
      <c r="AG54">
        <f t="shared" ref="AG54:AG73" si="59">ROUND((AP54),6)</f>
        <v>0</v>
      </c>
      <c r="AH54">
        <f>(SUM(SmtRes!BU108:'SmtRes'!BU108))</f>
        <v>100</v>
      </c>
      <c r="AI54">
        <f>(0)</f>
        <v>0</v>
      </c>
      <c r="AJ54">
        <f t="shared" ref="AJ54:AJ73" si="60">(AS54)</f>
        <v>0</v>
      </c>
      <c r="AK54">
        <v>35237</v>
      </c>
      <c r="AL54">
        <v>0</v>
      </c>
      <c r="AM54">
        <v>0</v>
      </c>
      <c r="AN54">
        <v>0</v>
      </c>
      <c r="AO54">
        <v>35237</v>
      </c>
      <c r="AP54">
        <v>0</v>
      </c>
      <c r="AQ54">
        <v>100</v>
      </c>
      <c r="AR54">
        <v>0</v>
      </c>
      <c r="AS54">
        <v>0</v>
      </c>
      <c r="AT54">
        <v>89</v>
      </c>
      <c r="AU54">
        <v>41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D54" t="s">
        <v>3</v>
      </c>
      <c r="BE54" t="s">
        <v>3</v>
      </c>
      <c r="BF54" t="s">
        <v>3</v>
      </c>
      <c r="BG54" t="s">
        <v>3</v>
      </c>
      <c r="BH54">
        <v>0</v>
      </c>
      <c r="BI54">
        <v>1</v>
      </c>
      <c r="BJ54" t="s">
        <v>151</v>
      </c>
      <c r="BM54">
        <v>1006</v>
      </c>
      <c r="BN54">
        <v>0</v>
      </c>
      <c r="BO54" t="s">
        <v>3</v>
      </c>
      <c r="BP54">
        <v>0</v>
      </c>
      <c r="BQ54">
        <v>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89</v>
      </c>
      <c r="CA54">
        <v>41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ref="CP54:CP73" si="61">(P54+Q54+S54+R54)</f>
        <v>0</v>
      </c>
      <c r="CQ54">
        <f>SUMIF(SmtRes!AQ108:'SmtRes'!AQ108,"=1",SmtRes!AA108:'SmtRes'!AA108)</f>
        <v>0</v>
      </c>
      <c r="CR54">
        <f>SUMIF(SmtRes!AQ108:'SmtRes'!AQ108,"=1",SmtRes!AB108:'SmtRes'!AB108)</f>
        <v>0</v>
      </c>
      <c r="CS54">
        <f>SUMIF(SmtRes!AQ108:'SmtRes'!AQ108,"=1",SmtRes!AC108:'SmtRes'!AC108)</f>
        <v>0</v>
      </c>
      <c r="CT54">
        <f>SUMIF(SmtRes!AQ108:'SmtRes'!AQ108,"=1",SmtRes!AD108:'SmtRes'!AD108)</f>
        <v>352.37</v>
      </c>
      <c r="CU54">
        <f t="shared" ref="CU54:CU73" si="62">AG54</f>
        <v>0</v>
      </c>
      <c r="CV54">
        <f>SUMIF(SmtRes!AQ108:'SmtRes'!AQ108,"=1",SmtRes!BU108:'SmtRes'!BU108)</f>
        <v>100</v>
      </c>
      <c r="CW54">
        <f>SUMIF(SmtRes!AQ108:'SmtRes'!AQ108,"=1",SmtRes!BV108:'SmtRes'!BV108)</f>
        <v>0</v>
      </c>
      <c r="CX54">
        <f t="shared" ref="CX54:CX73" si="63">AJ54</f>
        <v>0</v>
      </c>
      <c r="CY54">
        <f t="shared" ref="CY54:CY73" si="64">(((S54+R54)*AT54)/100)</f>
        <v>0</v>
      </c>
      <c r="CZ54">
        <f t="shared" ref="CZ54:CZ73" si="65">(((S54+R54)*AU54)/100)</f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1005</v>
      </c>
      <c r="DV54" t="s">
        <v>150</v>
      </c>
      <c r="DW54" t="s">
        <v>150</v>
      </c>
      <c r="DX54">
        <v>1000</v>
      </c>
      <c r="DZ54" t="s">
        <v>3</v>
      </c>
      <c r="EA54" t="s">
        <v>3</v>
      </c>
      <c r="EB54" t="s">
        <v>3</v>
      </c>
      <c r="EC54" t="s">
        <v>3</v>
      </c>
      <c r="EE54">
        <v>49077849</v>
      </c>
      <c r="EF54">
        <v>2</v>
      </c>
      <c r="EG54" t="s">
        <v>20</v>
      </c>
      <c r="EH54">
        <v>1</v>
      </c>
      <c r="EI54" t="s">
        <v>134</v>
      </c>
      <c r="EJ54">
        <v>1</v>
      </c>
      <c r="EK54">
        <v>1006</v>
      </c>
      <c r="EL54" t="s">
        <v>152</v>
      </c>
      <c r="EM54" t="s">
        <v>136</v>
      </c>
      <c r="EO54" t="s">
        <v>3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100</v>
      </c>
      <c r="EX54">
        <v>0</v>
      </c>
      <c r="EY54">
        <v>0</v>
      </c>
      <c r="FQ54">
        <v>0</v>
      </c>
      <c r="FR54">
        <v>0</v>
      </c>
      <c r="FS54">
        <v>0</v>
      </c>
      <c r="FX54">
        <v>89</v>
      </c>
      <c r="FY54">
        <v>41</v>
      </c>
      <c r="GA54" t="s">
        <v>3</v>
      </c>
      <c r="GD54">
        <v>1</v>
      </c>
      <c r="GF54">
        <v>132000513</v>
      </c>
      <c r="GG54">
        <v>2</v>
      </c>
      <c r="GH54">
        <v>1</v>
      </c>
      <c r="GI54">
        <v>-2</v>
      </c>
      <c r="GJ54">
        <v>0</v>
      </c>
      <c r="GK54">
        <v>0</v>
      </c>
      <c r="GL54">
        <f t="shared" si="27"/>
        <v>0</v>
      </c>
      <c r="GM54">
        <f t="shared" ref="GM54:GM73" si="66">ROUND(O54+X54+Y54,2)+GX54</f>
        <v>0</v>
      </c>
      <c r="GN54">
        <f t="shared" si="29"/>
        <v>0</v>
      </c>
      <c r="GO54">
        <f t="shared" si="30"/>
        <v>0</v>
      </c>
      <c r="GP54">
        <f t="shared" si="31"/>
        <v>0</v>
      </c>
      <c r="GR54">
        <v>0</v>
      </c>
      <c r="GS54">
        <v>3</v>
      </c>
      <c r="GT54">
        <v>0</v>
      </c>
      <c r="GU54" t="s">
        <v>3</v>
      </c>
      <c r="GV54">
        <f t="shared" ref="GV54:GV73" si="67">ROUND((GT54),6)</f>
        <v>0</v>
      </c>
      <c r="GW54">
        <v>1</v>
      </c>
      <c r="GX54">
        <f t="shared" ref="GX54:GX73" si="68">ROUND(HC54*I54,2)</f>
        <v>0</v>
      </c>
      <c r="HA54">
        <v>0</v>
      </c>
      <c r="HB54">
        <v>0</v>
      </c>
      <c r="HC54">
        <f t="shared" ref="HC54:HC73" si="69">GV54*GW54</f>
        <v>0</v>
      </c>
      <c r="HE54" t="s">
        <v>3</v>
      </c>
      <c r="HF54" t="s">
        <v>3</v>
      </c>
      <c r="HM54" t="s">
        <v>3</v>
      </c>
      <c r="HN54" t="s">
        <v>153</v>
      </c>
      <c r="HO54" t="s">
        <v>154</v>
      </c>
      <c r="HP54" t="s">
        <v>155</v>
      </c>
      <c r="HQ54" t="s">
        <v>155</v>
      </c>
      <c r="HS54">
        <v>0</v>
      </c>
      <c r="IK54">
        <v>0</v>
      </c>
    </row>
    <row r="55" spans="1:245" x14ac:dyDescent="0.2">
      <c r="A55">
        <v>17</v>
      </c>
      <c r="B55">
        <v>1</v>
      </c>
      <c r="C55">
        <f>ROW(SmtRes!A112)</f>
        <v>112</v>
      </c>
      <c r="D55">
        <f>ROW(EtalonRes!A112)</f>
        <v>112</v>
      </c>
      <c r="E55" t="s">
        <v>156</v>
      </c>
      <c r="F55" t="s">
        <v>157</v>
      </c>
      <c r="G55" t="s">
        <v>158</v>
      </c>
      <c r="H55" t="s">
        <v>57</v>
      </c>
      <c r="I55">
        <v>0</v>
      </c>
      <c r="J55">
        <v>0</v>
      </c>
      <c r="K55">
        <v>0</v>
      </c>
      <c r="O55">
        <f t="shared" si="53"/>
        <v>0</v>
      </c>
      <c r="P55">
        <f>SUMIF(SmtRes!AQ109:'SmtRes'!AQ112,"=1",SmtRes!DF109:'SmtRes'!DF112)</f>
        <v>0</v>
      </c>
      <c r="Q55">
        <f>SUMIF(SmtRes!AQ109:'SmtRes'!AQ112,"=1",SmtRes!DG109:'SmtRes'!DG112)</f>
        <v>0</v>
      </c>
      <c r="R55">
        <f>SUMIF(SmtRes!AQ109:'SmtRes'!AQ112,"=1",SmtRes!DH109:'SmtRes'!DH112)</f>
        <v>0</v>
      </c>
      <c r="S55">
        <f>SUMIF(SmtRes!AQ109:'SmtRes'!AQ112,"=1",SmtRes!DI109:'SmtRes'!DI112)</f>
        <v>0</v>
      </c>
      <c r="T55">
        <f t="shared" si="54"/>
        <v>0</v>
      </c>
      <c r="U55">
        <f>SUMIF(SmtRes!AQ109:'SmtRes'!AQ112,"=1",SmtRes!CV109:'SmtRes'!CV112)</f>
        <v>0</v>
      </c>
      <c r="V55">
        <f>SUMIF(SmtRes!AQ109:'SmtRes'!AQ112,"=1",SmtRes!CW109:'SmtRes'!CW112)</f>
        <v>0</v>
      </c>
      <c r="W55">
        <f t="shared" si="55"/>
        <v>0</v>
      </c>
      <c r="X55">
        <f t="shared" si="56"/>
        <v>0</v>
      </c>
      <c r="Y55">
        <f t="shared" si="57"/>
        <v>0</v>
      </c>
      <c r="AA55">
        <v>50265625</v>
      </c>
      <c r="AB55">
        <f t="shared" si="58"/>
        <v>5557.3284999999996</v>
      </c>
      <c r="AC55">
        <f>ROUND((0),6)</f>
        <v>0</v>
      </c>
      <c r="AD55">
        <f>ROUND((((SUM(SmtRes!BR109:'SmtRes'!BR112))-(SUM(SmtRes!BS109:'SmtRes'!BS112)))+AE55),6)</f>
        <v>1142.1324</v>
      </c>
      <c r="AE55">
        <f>ROUND((SUM(SmtRes!BS109:'SmtRes'!BS112)),6)</f>
        <v>1039.5898</v>
      </c>
      <c r="AF55">
        <f>ROUND((SUM(SmtRes!BT109:'SmtRes'!BT112)),6)</f>
        <v>4415.1961000000001</v>
      </c>
      <c r="AG55">
        <f t="shared" si="59"/>
        <v>0</v>
      </c>
      <c r="AH55">
        <f>(SUM(SmtRes!BU109:'SmtRes'!BU112))</f>
        <v>12.53</v>
      </c>
      <c r="AI55">
        <f>(SUM(SmtRes!BV109:'SmtRes'!BV112))</f>
        <v>2.62</v>
      </c>
      <c r="AJ55">
        <f t="shared" si="60"/>
        <v>0</v>
      </c>
      <c r="AK55">
        <v>6596.9182999999994</v>
      </c>
      <c r="AL55">
        <v>0</v>
      </c>
      <c r="AM55">
        <v>1142.1324</v>
      </c>
      <c r="AN55">
        <v>1039.5898000000002</v>
      </c>
      <c r="AO55">
        <v>4415.1961000000001</v>
      </c>
      <c r="AP55">
        <v>0</v>
      </c>
      <c r="AQ55">
        <v>12.53</v>
      </c>
      <c r="AR55">
        <v>2.62</v>
      </c>
      <c r="AS55">
        <v>0</v>
      </c>
      <c r="AT55">
        <v>92</v>
      </c>
      <c r="AU55">
        <v>46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159</v>
      </c>
      <c r="BM55">
        <v>1001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92</v>
      </c>
      <c r="CA55">
        <v>46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61"/>
        <v>0</v>
      </c>
      <c r="CQ55">
        <f>SUMIF(SmtRes!AQ109:'SmtRes'!AQ112,"=1",SmtRes!AA109:'SmtRes'!AA112)</f>
        <v>0</v>
      </c>
      <c r="CR55">
        <f>SUMIF(SmtRes!AQ109:'SmtRes'!AQ112,"=1",SmtRes!AB109:'SmtRes'!AB112)</f>
        <v>429.14</v>
      </c>
      <c r="CS55">
        <f>SUMIF(SmtRes!AQ109:'SmtRes'!AQ112,"=1",SmtRes!AC109:'SmtRes'!AC112)</f>
        <v>396.79</v>
      </c>
      <c r="CT55">
        <f>SUMIF(SmtRes!AQ109:'SmtRes'!AQ112,"=1",SmtRes!AD109:'SmtRes'!AD112)</f>
        <v>352.37</v>
      </c>
      <c r="CU55">
        <f t="shared" si="62"/>
        <v>0</v>
      </c>
      <c r="CV55">
        <f>SUMIF(SmtRes!AQ109:'SmtRes'!AQ112,"=1",SmtRes!BU109:'SmtRes'!BU112)</f>
        <v>12.53</v>
      </c>
      <c r="CW55">
        <f>SUMIF(SmtRes!AQ109:'SmtRes'!AQ112,"=1",SmtRes!BV109:'SmtRes'!BV112)</f>
        <v>2.62</v>
      </c>
      <c r="CX55">
        <f t="shared" si="63"/>
        <v>0</v>
      </c>
      <c r="CY55">
        <f t="shared" si="64"/>
        <v>0</v>
      </c>
      <c r="CZ55">
        <f t="shared" si="65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1007</v>
      </c>
      <c r="DV55" t="s">
        <v>57</v>
      </c>
      <c r="DW55" t="s">
        <v>57</v>
      </c>
      <c r="DX55">
        <v>100</v>
      </c>
      <c r="DZ55" t="s">
        <v>3</v>
      </c>
      <c r="EA55" t="s">
        <v>3</v>
      </c>
      <c r="EB55" t="s">
        <v>3</v>
      </c>
      <c r="EC55" t="s">
        <v>3</v>
      </c>
      <c r="EE55">
        <v>49077845</v>
      </c>
      <c r="EF55">
        <v>2</v>
      </c>
      <c r="EG55" t="s">
        <v>20</v>
      </c>
      <c r="EH55">
        <v>1</v>
      </c>
      <c r="EI55" t="s">
        <v>134</v>
      </c>
      <c r="EJ55">
        <v>1</v>
      </c>
      <c r="EK55">
        <v>1001</v>
      </c>
      <c r="EL55" t="s">
        <v>135</v>
      </c>
      <c r="EM55" t="s">
        <v>136</v>
      </c>
      <c r="EO55" t="s">
        <v>3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12.53</v>
      </c>
      <c r="EX55">
        <v>2.62</v>
      </c>
      <c r="EY55">
        <v>0</v>
      </c>
      <c r="FQ55">
        <v>0</v>
      </c>
      <c r="FR55">
        <v>0</v>
      </c>
      <c r="FS55">
        <v>0</v>
      </c>
      <c r="FX55">
        <v>92</v>
      </c>
      <c r="FY55">
        <v>46</v>
      </c>
      <c r="GA55" t="s">
        <v>3</v>
      </c>
      <c r="GD55">
        <v>1</v>
      </c>
      <c r="GF55">
        <v>-21180113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t="shared" si="27"/>
        <v>0</v>
      </c>
      <c r="GM55">
        <f t="shared" si="66"/>
        <v>0</v>
      </c>
      <c r="GN55">
        <f t="shared" si="29"/>
        <v>0</v>
      </c>
      <c r="GO55">
        <f t="shared" si="30"/>
        <v>0</v>
      </c>
      <c r="GP55">
        <f t="shared" si="31"/>
        <v>0</v>
      </c>
      <c r="GR55">
        <v>0</v>
      </c>
      <c r="GS55">
        <v>3</v>
      </c>
      <c r="GT55">
        <v>0</v>
      </c>
      <c r="GU55" t="s">
        <v>3</v>
      </c>
      <c r="GV55">
        <f t="shared" si="67"/>
        <v>0</v>
      </c>
      <c r="GW55">
        <v>1</v>
      </c>
      <c r="GX55">
        <f t="shared" si="68"/>
        <v>0</v>
      </c>
      <c r="HA55">
        <v>0</v>
      </c>
      <c r="HB55">
        <v>0</v>
      </c>
      <c r="HC55">
        <f t="shared" si="69"/>
        <v>0</v>
      </c>
      <c r="HE55" t="s">
        <v>3</v>
      </c>
      <c r="HF55" t="s">
        <v>3</v>
      </c>
      <c r="HM55" t="s">
        <v>3</v>
      </c>
      <c r="HN55" t="s">
        <v>137</v>
      </c>
      <c r="HO55" t="s">
        <v>138</v>
      </c>
      <c r="HP55" t="s">
        <v>135</v>
      </c>
      <c r="HQ55" t="s">
        <v>135</v>
      </c>
      <c r="HS55">
        <v>0</v>
      </c>
      <c r="IK55">
        <v>0</v>
      </c>
    </row>
    <row r="56" spans="1:245" x14ac:dyDescent="0.2">
      <c r="A56">
        <v>17</v>
      </c>
      <c r="B56">
        <v>1</v>
      </c>
      <c r="C56">
        <f>ROW(SmtRes!A127)</f>
        <v>127</v>
      </c>
      <c r="D56">
        <f>ROW(EtalonRes!A127)</f>
        <v>127</v>
      </c>
      <c r="E56" t="s">
        <v>160</v>
      </c>
      <c r="F56" t="s">
        <v>16</v>
      </c>
      <c r="G56" t="s">
        <v>161</v>
      </c>
      <c r="H56" t="s">
        <v>18</v>
      </c>
      <c r="I56">
        <v>0</v>
      </c>
      <c r="J56">
        <v>0</v>
      </c>
      <c r="K56">
        <v>0</v>
      </c>
      <c r="O56">
        <f t="shared" si="53"/>
        <v>0</v>
      </c>
      <c r="P56">
        <f>SUMIF(SmtRes!AQ113:'SmtRes'!AQ127,"=1",SmtRes!DF113:'SmtRes'!DF127)</f>
        <v>0</v>
      </c>
      <c r="Q56">
        <f>SUMIF(SmtRes!AQ113:'SmtRes'!AQ127,"=1",SmtRes!DG113:'SmtRes'!DG127)</f>
        <v>0</v>
      </c>
      <c r="R56">
        <f>SUMIF(SmtRes!AQ113:'SmtRes'!AQ127,"=1",SmtRes!DH113:'SmtRes'!DH127)</f>
        <v>0</v>
      </c>
      <c r="S56">
        <f>SUMIF(SmtRes!AQ113:'SmtRes'!AQ127,"=1",SmtRes!DI113:'SmtRes'!DI127)</f>
        <v>0</v>
      </c>
      <c r="T56">
        <f t="shared" si="54"/>
        <v>0</v>
      </c>
      <c r="U56">
        <f>SUMIF(SmtRes!AQ113:'SmtRes'!AQ127,"=1",SmtRes!CV113:'SmtRes'!CV127)</f>
        <v>0</v>
      </c>
      <c r="V56">
        <f>SUMIF(SmtRes!AQ113:'SmtRes'!AQ127,"=1",SmtRes!CW113:'SmtRes'!CW127)</f>
        <v>0</v>
      </c>
      <c r="W56">
        <f t="shared" si="55"/>
        <v>0</v>
      </c>
      <c r="X56">
        <f t="shared" si="56"/>
        <v>0</v>
      </c>
      <c r="Y56">
        <f t="shared" si="57"/>
        <v>0</v>
      </c>
      <c r="AA56">
        <v>50265625</v>
      </c>
      <c r="AB56">
        <f t="shared" si="58"/>
        <v>13682.80949</v>
      </c>
      <c r="AC56">
        <f>ROUND((SUM(SmtRes!BQ113:'SmtRes'!BQ127)),6)</f>
        <v>2447.7847900000002</v>
      </c>
      <c r="AD56">
        <f>ROUND((((SUM(SmtRes!BR113:'SmtRes'!BR127))-(SUM(SmtRes!BS113:'SmtRes'!BS127)))+AE56),6)</f>
        <v>5786.0946999999996</v>
      </c>
      <c r="AE56">
        <f>ROUND((SUM(SmtRes!BS113:'SmtRes'!BS127)),6)</f>
        <v>1798.6380999999999</v>
      </c>
      <c r="AF56">
        <f>ROUND((SUM(SmtRes!BT113:'SmtRes'!BT127)),6)</f>
        <v>5448.93</v>
      </c>
      <c r="AG56">
        <f t="shared" si="59"/>
        <v>0</v>
      </c>
      <c r="AH56">
        <f>(SUM(SmtRes!BU113:'SmtRes'!BU127))</f>
        <v>14.9</v>
      </c>
      <c r="AI56">
        <f>(SUM(SmtRes!BV113:'SmtRes'!BV127))</f>
        <v>3.38</v>
      </c>
      <c r="AJ56">
        <f t="shared" si="60"/>
        <v>0</v>
      </c>
      <c r="AK56">
        <v>15481.44759</v>
      </c>
      <c r="AL56">
        <v>2447.7847899999997</v>
      </c>
      <c r="AM56">
        <v>5786.0946999999996</v>
      </c>
      <c r="AN56">
        <v>1798.6381000000001</v>
      </c>
      <c r="AO56">
        <v>5448.93</v>
      </c>
      <c r="AP56">
        <v>0</v>
      </c>
      <c r="AQ56">
        <v>14.9</v>
      </c>
      <c r="AR56">
        <v>3.38</v>
      </c>
      <c r="AS56">
        <v>0</v>
      </c>
      <c r="AT56">
        <v>140</v>
      </c>
      <c r="AU56">
        <v>93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D56" t="s">
        <v>3</v>
      </c>
      <c r="BE56" t="s">
        <v>3</v>
      </c>
      <c r="BF56" t="s">
        <v>3</v>
      </c>
      <c r="BG56" t="s">
        <v>3</v>
      </c>
      <c r="BH56">
        <v>0</v>
      </c>
      <c r="BI56">
        <v>1</v>
      </c>
      <c r="BJ56" t="s">
        <v>162</v>
      </c>
      <c r="BM56">
        <v>30001</v>
      </c>
      <c r="BN56">
        <v>0</v>
      </c>
      <c r="BO56" t="s">
        <v>3</v>
      </c>
      <c r="BP56">
        <v>0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140</v>
      </c>
      <c r="CA56">
        <v>93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61"/>
        <v>0</v>
      </c>
      <c r="CQ56">
        <f>SUMIF(SmtRes!AQ113:'SmtRes'!AQ127,"=1",SmtRes!AA113:'SmtRes'!AA127)</f>
        <v>140408.77000000002</v>
      </c>
      <c r="CR56">
        <f>SUMIF(SmtRes!AQ113:'SmtRes'!AQ127,"=1",SmtRes!AB113:'SmtRes'!AB127)</f>
        <v>5042.04</v>
      </c>
      <c r="CS56">
        <f>SUMIF(SmtRes!AQ113:'SmtRes'!AQ127,"=1",SmtRes!AC113:'SmtRes'!AC127)</f>
        <v>1385.8</v>
      </c>
      <c r="CT56">
        <f>SUMIF(SmtRes!AQ113:'SmtRes'!AQ127,"=1",SmtRes!AD113:'SmtRes'!AD127)</f>
        <v>365.7</v>
      </c>
      <c r="CU56">
        <f t="shared" si="62"/>
        <v>0</v>
      </c>
      <c r="CV56">
        <f>SUMIF(SmtRes!AQ113:'SmtRes'!AQ127,"=1",SmtRes!BU113:'SmtRes'!BU127)</f>
        <v>14.9</v>
      </c>
      <c r="CW56">
        <f>SUMIF(SmtRes!AQ113:'SmtRes'!AQ127,"=1",SmtRes!BV113:'SmtRes'!BV127)</f>
        <v>3.38</v>
      </c>
      <c r="CX56">
        <f t="shared" si="63"/>
        <v>0</v>
      </c>
      <c r="CY56">
        <f t="shared" si="64"/>
        <v>0</v>
      </c>
      <c r="CZ56">
        <f t="shared" si="65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1007</v>
      </c>
      <c r="DV56" t="s">
        <v>18</v>
      </c>
      <c r="DW56" t="s">
        <v>18</v>
      </c>
      <c r="DX56">
        <v>1</v>
      </c>
      <c r="DZ56" t="s">
        <v>3</v>
      </c>
      <c r="EA56" t="s">
        <v>3</v>
      </c>
      <c r="EB56" t="s">
        <v>3</v>
      </c>
      <c r="EC56" t="s">
        <v>3</v>
      </c>
      <c r="EE56">
        <v>49077922</v>
      </c>
      <c r="EF56">
        <v>2</v>
      </c>
      <c r="EG56" t="s">
        <v>20</v>
      </c>
      <c r="EH56">
        <v>24</v>
      </c>
      <c r="EI56" t="s">
        <v>21</v>
      </c>
      <c r="EJ56">
        <v>1</v>
      </c>
      <c r="EK56">
        <v>30001</v>
      </c>
      <c r="EL56" t="s">
        <v>21</v>
      </c>
      <c r="EM56" t="s">
        <v>22</v>
      </c>
      <c r="EO56" t="s">
        <v>3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14.9</v>
      </c>
      <c r="EX56">
        <v>3.38</v>
      </c>
      <c r="EY56">
        <v>0</v>
      </c>
      <c r="FQ56">
        <v>0</v>
      </c>
      <c r="FR56">
        <v>0</v>
      </c>
      <c r="FS56">
        <v>0</v>
      </c>
      <c r="FX56">
        <v>140</v>
      </c>
      <c r="FY56">
        <v>93</v>
      </c>
      <c r="GA56" t="s">
        <v>3</v>
      </c>
      <c r="GD56">
        <v>1</v>
      </c>
      <c r="GF56">
        <v>1066580165</v>
      </c>
      <c r="GG56">
        <v>2</v>
      </c>
      <c r="GH56">
        <v>1</v>
      </c>
      <c r="GI56">
        <v>-2</v>
      </c>
      <c r="GJ56">
        <v>0</v>
      </c>
      <c r="GK56">
        <v>0</v>
      </c>
      <c r="GL56">
        <f t="shared" ref="GL56:GL73" si="70">ROUND(IF(AND(BH56=3,BI56=3,FS56&lt;&gt;0),P56,0),2)</f>
        <v>0</v>
      </c>
      <c r="GM56">
        <f t="shared" si="66"/>
        <v>0</v>
      </c>
      <c r="GN56">
        <f t="shared" ref="GN56:GN73" si="71">IF(OR(BI56=0,BI56=1),GM56-GX56,0)</f>
        <v>0</v>
      </c>
      <c r="GO56">
        <f t="shared" ref="GO56:GO73" si="72">IF(BI56=2,GM56-GX56,0)</f>
        <v>0</v>
      </c>
      <c r="GP56">
        <f t="shared" ref="GP56:GP73" si="73">IF(BI56=4,GM56-GX56,0)</f>
        <v>0</v>
      </c>
      <c r="GR56">
        <v>0</v>
      </c>
      <c r="GS56">
        <v>3</v>
      </c>
      <c r="GT56">
        <v>0</v>
      </c>
      <c r="GU56" t="s">
        <v>3</v>
      </c>
      <c r="GV56">
        <f t="shared" si="67"/>
        <v>0</v>
      </c>
      <c r="GW56">
        <v>1</v>
      </c>
      <c r="GX56">
        <f t="shared" si="68"/>
        <v>0</v>
      </c>
      <c r="HA56">
        <v>0</v>
      </c>
      <c r="HB56">
        <v>0</v>
      </c>
      <c r="HC56">
        <f t="shared" si="69"/>
        <v>0</v>
      </c>
      <c r="HE56" t="s">
        <v>3</v>
      </c>
      <c r="HF56" t="s">
        <v>3</v>
      </c>
      <c r="HM56" t="s">
        <v>3</v>
      </c>
      <c r="HN56" t="s">
        <v>23</v>
      </c>
      <c r="HO56" t="s">
        <v>24</v>
      </c>
      <c r="HP56" t="s">
        <v>21</v>
      </c>
      <c r="HQ56" t="s">
        <v>21</v>
      </c>
      <c r="HS56">
        <v>0</v>
      </c>
      <c r="IK56">
        <v>0</v>
      </c>
    </row>
    <row r="57" spans="1:245" x14ac:dyDescent="0.2">
      <c r="A57">
        <v>18</v>
      </c>
      <c r="B57">
        <v>1</v>
      </c>
      <c r="C57">
        <v>123</v>
      </c>
      <c r="E57" t="s">
        <v>163</v>
      </c>
      <c r="F57" t="s">
        <v>164</v>
      </c>
      <c r="G57" t="s">
        <v>165</v>
      </c>
      <c r="H57" t="s">
        <v>18</v>
      </c>
      <c r="I57">
        <f>I56*J57</f>
        <v>0</v>
      </c>
      <c r="J57">
        <v>1.04</v>
      </c>
      <c r="K57">
        <v>1.04</v>
      </c>
      <c r="O57">
        <f t="shared" si="53"/>
        <v>0</v>
      </c>
      <c r="P57">
        <f>ROUND(CQ57*I57,2)</f>
        <v>0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54"/>
        <v>0</v>
      </c>
      <c r="U57">
        <f>ROUND(CV57*I57,7)</f>
        <v>0</v>
      </c>
      <c r="V57">
        <f>ROUND(CW57*I57,7)</f>
        <v>0</v>
      </c>
      <c r="W57">
        <f t="shared" si="55"/>
        <v>0</v>
      </c>
      <c r="X57">
        <f t="shared" si="56"/>
        <v>0</v>
      </c>
      <c r="Y57">
        <f t="shared" si="57"/>
        <v>0</v>
      </c>
      <c r="AA57">
        <v>50265625</v>
      </c>
      <c r="AB57">
        <f t="shared" si="5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59"/>
        <v>0</v>
      </c>
      <c r="AH57">
        <f>(EW57)</f>
        <v>0</v>
      </c>
      <c r="AI57">
        <f>(EX57)</f>
        <v>0</v>
      </c>
      <c r="AJ57">
        <f t="shared" si="6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140</v>
      </c>
      <c r="AU57">
        <v>93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3</v>
      </c>
      <c r="BM57">
        <v>30001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140</v>
      </c>
      <c r="CA57">
        <v>93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61"/>
        <v>0</v>
      </c>
      <c r="CQ57">
        <f>ROUND(AL57*BC57,2)</f>
        <v>0</v>
      </c>
      <c r="CR57">
        <f>ROUND(AM57*BB57,2)</f>
        <v>0</v>
      </c>
      <c r="CS57">
        <f>ROUND(AN57*BS57,2)</f>
        <v>0</v>
      </c>
      <c r="CT57">
        <f>ROUND(AO57*BA57,2)</f>
        <v>0</v>
      </c>
      <c r="CU57">
        <f t="shared" si="62"/>
        <v>0</v>
      </c>
      <c r="CV57">
        <f>AH57</f>
        <v>0</v>
      </c>
      <c r="CW57">
        <f>AI57</f>
        <v>0</v>
      </c>
      <c r="CX57">
        <f t="shared" si="63"/>
        <v>0</v>
      </c>
      <c r="CY57">
        <f t="shared" si="64"/>
        <v>0</v>
      </c>
      <c r="CZ57">
        <f t="shared" si="65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1007</v>
      </c>
      <c r="DV57" t="s">
        <v>18</v>
      </c>
      <c r="DW57" t="s">
        <v>18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49077922</v>
      </c>
      <c r="EF57">
        <v>2</v>
      </c>
      <c r="EG57" t="s">
        <v>20</v>
      </c>
      <c r="EH57">
        <v>24</v>
      </c>
      <c r="EI57" t="s">
        <v>21</v>
      </c>
      <c r="EJ57">
        <v>1</v>
      </c>
      <c r="EK57">
        <v>30001</v>
      </c>
      <c r="EL57" t="s">
        <v>21</v>
      </c>
      <c r="EM57" t="s">
        <v>22</v>
      </c>
      <c r="EO57" t="s">
        <v>3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140</v>
      </c>
      <c r="FY57">
        <v>93</v>
      </c>
      <c r="GA57" t="s">
        <v>3</v>
      </c>
      <c r="GD57">
        <v>1</v>
      </c>
      <c r="GF57">
        <v>-1948462369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70"/>
        <v>0</v>
      </c>
      <c r="GM57">
        <f t="shared" si="66"/>
        <v>0</v>
      </c>
      <c r="GN57">
        <f t="shared" si="71"/>
        <v>0</v>
      </c>
      <c r="GO57">
        <f t="shared" si="72"/>
        <v>0</v>
      </c>
      <c r="GP57">
        <f t="shared" si="73"/>
        <v>0</v>
      </c>
      <c r="GR57">
        <v>0</v>
      </c>
      <c r="GS57">
        <v>3</v>
      </c>
      <c r="GT57">
        <v>0</v>
      </c>
      <c r="GU57" t="s">
        <v>3</v>
      </c>
      <c r="GV57">
        <f t="shared" si="67"/>
        <v>0</v>
      </c>
      <c r="GW57">
        <v>1</v>
      </c>
      <c r="GX57">
        <f t="shared" si="68"/>
        <v>0</v>
      </c>
      <c r="HA57">
        <v>0</v>
      </c>
      <c r="HB57">
        <v>0</v>
      </c>
      <c r="HC57">
        <f t="shared" si="69"/>
        <v>0</v>
      </c>
      <c r="HE57" t="s">
        <v>3</v>
      </c>
      <c r="HF57" t="s">
        <v>3</v>
      </c>
      <c r="HM57" t="s">
        <v>3</v>
      </c>
      <c r="HN57" t="s">
        <v>23</v>
      </c>
      <c r="HO57" t="s">
        <v>24</v>
      </c>
      <c r="HP57" t="s">
        <v>21</v>
      </c>
      <c r="HQ57" t="s">
        <v>21</v>
      </c>
      <c r="HS57">
        <v>0</v>
      </c>
      <c r="IK57">
        <v>0</v>
      </c>
    </row>
    <row r="58" spans="1:245" x14ac:dyDescent="0.2">
      <c r="A58">
        <v>18</v>
      </c>
      <c r="B58">
        <v>1</v>
      </c>
      <c r="C58">
        <v>124</v>
      </c>
      <c r="E58" t="s">
        <v>166</v>
      </c>
      <c r="F58" t="s">
        <v>26</v>
      </c>
      <c r="G58" t="s">
        <v>27</v>
      </c>
      <c r="H58" t="s">
        <v>28</v>
      </c>
      <c r="I58">
        <f>I56*J58</f>
        <v>0</v>
      </c>
      <c r="J58">
        <v>0</v>
      </c>
      <c r="K58">
        <v>0</v>
      </c>
      <c r="O58">
        <f t="shared" si="53"/>
        <v>0</v>
      </c>
      <c r="P58">
        <f>ROUND(CQ58*I58,2)</f>
        <v>0</v>
      </c>
      <c r="Q58">
        <f>ROUND(CR58*I58,2)</f>
        <v>0</v>
      </c>
      <c r="R58">
        <f>ROUND(CS58*I58,2)</f>
        <v>0</v>
      </c>
      <c r="S58">
        <f>ROUND(CT58*I58,2)</f>
        <v>0</v>
      </c>
      <c r="T58">
        <f t="shared" si="54"/>
        <v>0</v>
      </c>
      <c r="U58">
        <f>ROUND(CV58*I58,7)</f>
        <v>0</v>
      </c>
      <c r="V58">
        <f>ROUND(CW58*I58,7)</f>
        <v>0</v>
      </c>
      <c r="W58">
        <f t="shared" si="55"/>
        <v>0</v>
      </c>
      <c r="X58">
        <f t="shared" si="56"/>
        <v>0</v>
      </c>
      <c r="Y58">
        <f t="shared" si="57"/>
        <v>0</v>
      </c>
      <c r="AA58">
        <v>50265625</v>
      </c>
      <c r="AB58">
        <f t="shared" si="58"/>
        <v>0</v>
      </c>
      <c r="AC58">
        <f>ROUND((ES58),6)</f>
        <v>0</v>
      </c>
      <c r="AD58">
        <f>ROUND((((ET58)-(EU58))+AE58),6)</f>
        <v>0</v>
      </c>
      <c r="AE58">
        <f>ROUND((EU58),6)</f>
        <v>0</v>
      </c>
      <c r="AF58">
        <f>ROUND((EV58),6)</f>
        <v>0</v>
      </c>
      <c r="AG58">
        <f t="shared" si="59"/>
        <v>0</v>
      </c>
      <c r="AH58">
        <f>(EW58)</f>
        <v>0</v>
      </c>
      <c r="AI58">
        <f>(EX58)</f>
        <v>0</v>
      </c>
      <c r="AJ58">
        <f t="shared" si="60"/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140</v>
      </c>
      <c r="AU58">
        <v>93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3</v>
      </c>
      <c r="BM58">
        <v>30001</v>
      </c>
      <c r="BN58">
        <v>0</v>
      </c>
      <c r="BO58" t="s">
        <v>3</v>
      </c>
      <c r="BP58">
        <v>0</v>
      </c>
      <c r="BQ58">
        <v>2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140</v>
      </c>
      <c r="CA58">
        <v>93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61"/>
        <v>0</v>
      </c>
      <c r="CQ58">
        <f>ROUND(AL58*BC58,2)</f>
        <v>0</v>
      </c>
      <c r="CR58">
        <f>ROUND(AM58*BB58,2)</f>
        <v>0</v>
      </c>
      <c r="CS58">
        <f>ROUND(AN58*BS58,2)</f>
        <v>0</v>
      </c>
      <c r="CT58">
        <f>ROUND(AO58*BA58,2)</f>
        <v>0</v>
      </c>
      <c r="CU58">
        <f t="shared" si="62"/>
        <v>0</v>
      </c>
      <c r="CV58">
        <f>AH58</f>
        <v>0</v>
      </c>
      <c r="CW58">
        <f>AI58</f>
        <v>0</v>
      </c>
      <c r="CX58">
        <f t="shared" si="63"/>
        <v>0</v>
      </c>
      <c r="CY58">
        <f t="shared" si="64"/>
        <v>0</v>
      </c>
      <c r="CZ58">
        <f t="shared" si="65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1009</v>
      </c>
      <c r="DV58" t="s">
        <v>28</v>
      </c>
      <c r="DW58" t="s">
        <v>28</v>
      </c>
      <c r="DX58">
        <v>1000</v>
      </c>
      <c r="DZ58" t="s">
        <v>3</v>
      </c>
      <c r="EA58" t="s">
        <v>3</v>
      </c>
      <c r="EB58" t="s">
        <v>3</v>
      </c>
      <c r="EC58" t="s">
        <v>3</v>
      </c>
      <c r="EE58">
        <v>49077922</v>
      </c>
      <c r="EF58">
        <v>2</v>
      </c>
      <c r="EG58" t="s">
        <v>20</v>
      </c>
      <c r="EH58">
        <v>24</v>
      </c>
      <c r="EI58" t="s">
        <v>21</v>
      </c>
      <c r="EJ58">
        <v>1</v>
      </c>
      <c r="EK58">
        <v>30001</v>
      </c>
      <c r="EL58" t="s">
        <v>21</v>
      </c>
      <c r="EM58" t="s">
        <v>22</v>
      </c>
      <c r="EO58" t="s">
        <v>3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v>0</v>
      </c>
      <c r="FS58">
        <v>0</v>
      </c>
      <c r="FX58">
        <v>140</v>
      </c>
      <c r="FY58">
        <v>93</v>
      </c>
      <c r="GA58" t="s">
        <v>3</v>
      </c>
      <c r="GD58">
        <v>1</v>
      </c>
      <c r="GF58">
        <v>1471899773</v>
      </c>
      <c r="GG58">
        <v>2</v>
      </c>
      <c r="GH58">
        <v>1</v>
      </c>
      <c r="GI58">
        <v>-2</v>
      </c>
      <c r="GJ58">
        <v>0</v>
      </c>
      <c r="GK58">
        <v>0</v>
      </c>
      <c r="GL58">
        <f t="shared" si="70"/>
        <v>0</v>
      </c>
      <c r="GM58">
        <f t="shared" si="66"/>
        <v>0</v>
      </c>
      <c r="GN58">
        <f t="shared" si="71"/>
        <v>0</v>
      </c>
      <c r="GO58">
        <f t="shared" si="72"/>
        <v>0</v>
      </c>
      <c r="GP58">
        <f t="shared" si="73"/>
        <v>0</v>
      </c>
      <c r="GR58">
        <v>0</v>
      </c>
      <c r="GS58">
        <v>3</v>
      </c>
      <c r="GT58">
        <v>0</v>
      </c>
      <c r="GU58" t="s">
        <v>3</v>
      </c>
      <c r="GV58">
        <f t="shared" si="67"/>
        <v>0</v>
      </c>
      <c r="GW58">
        <v>1</v>
      </c>
      <c r="GX58">
        <f t="shared" si="68"/>
        <v>0</v>
      </c>
      <c r="HA58">
        <v>0</v>
      </c>
      <c r="HB58">
        <v>0</v>
      </c>
      <c r="HC58">
        <f t="shared" si="69"/>
        <v>0</v>
      </c>
      <c r="HE58" t="s">
        <v>3</v>
      </c>
      <c r="HF58" t="s">
        <v>3</v>
      </c>
      <c r="HM58" t="s">
        <v>3</v>
      </c>
      <c r="HN58" t="s">
        <v>23</v>
      </c>
      <c r="HO58" t="s">
        <v>24</v>
      </c>
      <c r="HP58" t="s">
        <v>21</v>
      </c>
      <c r="HQ58" t="s">
        <v>21</v>
      </c>
      <c r="HS58">
        <v>0</v>
      </c>
      <c r="IK58">
        <v>0</v>
      </c>
    </row>
    <row r="59" spans="1:245" x14ac:dyDescent="0.2">
      <c r="A59">
        <v>17</v>
      </c>
      <c r="B59">
        <v>1</v>
      </c>
      <c r="C59">
        <f>ROW(SmtRes!A145)</f>
        <v>145</v>
      </c>
      <c r="D59">
        <f>ROW(EtalonRes!A145)</f>
        <v>145</v>
      </c>
      <c r="E59" t="s">
        <v>167</v>
      </c>
      <c r="F59" t="s">
        <v>168</v>
      </c>
      <c r="G59" t="s">
        <v>169</v>
      </c>
      <c r="H59" t="s">
        <v>57</v>
      </c>
      <c r="I59">
        <v>0</v>
      </c>
      <c r="J59">
        <v>0</v>
      </c>
      <c r="K59">
        <v>0</v>
      </c>
      <c r="O59">
        <f t="shared" si="53"/>
        <v>0</v>
      </c>
      <c r="P59">
        <f>SUMIF(SmtRes!AQ128:'SmtRes'!AQ145,"=1",SmtRes!DF128:'SmtRes'!DF145)</f>
        <v>0</v>
      </c>
      <c r="Q59">
        <f>SUMIF(SmtRes!AQ128:'SmtRes'!AQ145,"=1",SmtRes!DG128:'SmtRes'!DG145)</f>
        <v>0</v>
      </c>
      <c r="R59">
        <f>SUMIF(SmtRes!AQ128:'SmtRes'!AQ145,"=1",SmtRes!DH128:'SmtRes'!DH145)</f>
        <v>0</v>
      </c>
      <c r="S59">
        <f>SUMIF(SmtRes!AQ128:'SmtRes'!AQ145,"=1",SmtRes!DI128:'SmtRes'!DI145)</f>
        <v>0</v>
      </c>
      <c r="T59">
        <f t="shared" si="54"/>
        <v>0</v>
      </c>
      <c r="U59">
        <f>SUMIF(SmtRes!AQ128:'SmtRes'!AQ145,"=1",SmtRes!CV128:'SmtRes'!CV145)</f>
        <v>0</v>
      </c>
      <c r="V59">
        <f>SUMIF(SmtRes!AQ128:'SmtRes'!AQ145,"=1",SmtRes!CW128:'SmtRes'!CW145)</f>
        <v>0</v>
      </c>
      <c r="W59">
        <f t="shared" si="55"/>
        <v>0</v>
      </c>
      <c r="X59">
        <f t="shared" si="56"/>
        <v>0</v>
      </c>
      <c r="Y59">
        <f t="shared" si="57"/>
        <v>0</v>
      </c>
      <c r="AA59">
        <v>50265625</v>
      </c>
      <c r="AB59">
        <f t="shared" si="58"/>
        <v>95457.562090000007</v>
      </c>
      <c r="AC59">
        <f>ROUND((SUM(SmtRes!BQ128:'SmtRes'!BQ145)),6)</f>
        <v>488.40829000000002</v>
      </c>
      <c r="AD59">
        <f>ROUND((((SUM(SmtRes!BR128:'SmtRes'!BR145))-(SUM(SmtRes!BS128:'SmtRes'!BS145)))+AE59),6)</f>
        <v>31894.9238</v>
      </c>
      <c r="AE59">
        <f>ROUND((SUM(SmtRes!BS128:'SmtRes'!BS145)),6)</f>
        <v>15019.349</v>
      </c>
      <c r="AF59">
        <f>ROUND((SUM(SmtRes!BT128:'SmtRes'!BT145)),6)</f>
        <v>63074.23</v>
      </c>
      <c r="AG59">
        <f t="shared" si="59"/>
        <v>0</v>
      </c>
      <c r="AH59">
        <f>(SUM(SmtRes!BU128:'SmtRes'!BU145))</f>
        <v>179</v>
      </c>
      <c r="AI59">
        <f>(0)</f>
        <v>0</v>
      </c>
      <c r="AJ59">
        <f t="shared" si="60"/>
        <v>0</v>
      </c>
      <c r="AK59">
        <v>110476.91108999999</v>
      </c>
      <c r="AL59">
        <v>488.40829000000002</v>
      </c>
      <c r="AM59">
        <v>31894.923799999993</v>
      </c>
      <c r="AN59">
        <v>15019.349</v>
      </c>
      <c r="AO59">
        <v>63074.23</v>
      </c>
      <c r="AP59">
        <v>0</v>
      </c>
      <c r="AQ59">
        <v>179</v>
      </c>
      <c r="AR59">
        <v>28.56</v>
      </c>
      <c r="AS59">
        <v>0</v>
      </c>
      <c r="AT59">
        <v>102</v>
      </c>
      <c r="AU59">
        <v>58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0</v>
      </c>
      <c r="BI59">
        <v>1</v>
      </c>
      <c r="BJ59" t="s">
        <v>170</v>
      </c>
      <c r="BM59">
        <v>6001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102</v>
      </c>
      <c r="CA59">
        <v>58</v>
      </c>
      <c r="CB59" t="s">
        <v>3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61"/>
        <v>0</v>
      </c>
      <c r="CQ59">
        <f>SUMIF(SmtRes!AQ128:'SmtRes'!AQ145,"=1",SmtRes!AA128:'SmtRes'!AA145)</f>
        <v>31166.23</v>
      </c>
      <c r="CR59">
        <f>SUMIF(SmtRes!AQ128:'SmtRes'!AQ145,"=1",SmtRes!AB128:'SmtRes'!AB145)</f>
        <v>5241.5</v>
      </c>
      <c r="CS59">
        <f>SUMIF(SmtRes!AQ128:'SmtRes'!AQ145,"=1",SmtRes!AC128:'SmtRes'!AC145)</f>
        <v>1918.8</v>
      </c>
      <c r="CT59">
        <f>SUMIF(SmtRes!AQ128:'SmtRes'!AQ145,"=1",SmtRes!AD128:'SmtRes'!AD145)</f>
        <v>352.37</v>
      </c>
      <c r="CU59">
        <f t="shared" si="62"/>
        <v>0</v>
      </c>
      <c r="CV59">
        <f>SUMIF(SmtRes!AQ128:'SmtRes'!AQ145,"=1",SmtRes!BU128:'SmtRes'!BU145)</f>
        <v>179</v>
      </c>
      <c r="CW59">
        <f>SUMIF(SmtRes!AQ128:'SmtRes'!AQ145,"=1",SmtRes!BV128:'SmtRes'!BV145)</f>
        <v>0</v>
      </c>
      <c r="CX59">
        <f t="shared" si="63"/>
        <v>0</v>
      </c>
      <c r="CY59">
        <f t="shared" si="64"/>
        <v>0</v>
      </c>
      <c r="CZ59">
        <f t="shared" si="65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1007</v>
      </c>
      <c r="DV59" t="s">
        <v>57</v>
      </c>
      <c r="DW59" t="s">
        <v>57</v>
      </c>
      <c r="DX59">
        <v>100</v>
      </c>
      <c r="DZ59" t="s">
        <v>3</v>
      </c>
      <c r="EA59" t="s">
        <v>3</v>
      </c>
      <c r="EB59" t="s">
        <v>3</v>
      </c>
      <c r="EC59" t="s">
        <v>3</v>
      </c>
      <c r="EE59">
        <v>49077858</v>
      </c>
      <c r="EF59">
        <v>2</v>
      </c>
      <c r="EG59" t="s">
        <v>20</v>
      </c>
      <c r="EH59">
        <v>6</v>
      </c>
      <c r="EI59" t="s">
        <v>61</v>
      </c>
      <c r="EJ59">
        <v>1</v>
      </c>
      <c r="EK59">
        <v>6001</v>
      </c>
      <c r="EL59" t="s">
        <v>61</v>
      </c>
      <c r="EM59" t="s">
        <v>62</v>
      </c>
      <c r="EO59" t="s">
        <v>3</v>
      </c>
      <c r="EQ59">
        <v>0</v>
      </c>
      <c r="ER59">
        <v>4533.87</v>
      </c>
      <c r="ES59">
        <v>488.42</v>
      </c>
      <c r="ET59">
        <v>2518.58</v>
      </c>
      <c r="EU59">
        <v>382.14</v>
      </c>
      <c r="EV59">
        <v>1526.87</v>
      </c>
      <c r="EW59">
        <v>179</v>
      </c>
      <c r="EX59">
        <v>28.56</v>
      </c>
      <c r="EY59">
        <v>0</v>
      </c>
      <c r="FQ59">
        <v>0</v>
      </c>
      <c r="FR59">
        <v>0</v>
      </c>
      <c r="FS59">
        <v>0</v>
      </c>
      <c r="FX59">
        <v>102</v>
      </c>
      <c r="FY59">
        <v>58</v>
      </c>
      <c r="GA59" t="s">
        <v>3</v>
      </c>
      <c r="GD59">
        <v>1</v>
      </c>
      <c r="GF59">
        <v>1798922088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70"/>
        <v>0</v>
      </c>
      <c r="GM59">
        <f t="shared" si="66"/>
        <v>0</v>
      </c>
      <c r="GN59">
        <f t="shared" si="71"/>
        <v>0</v>
      </c>
      <c r="GO59">
        <f t="shared" si="72"/>
        <v>0</v>
      </c>
      <c r="GP59">
        <f t="shared" si="73"/>
        <v>0</v>
      </c>
      <c r="GR59">
        <v>0</v>
      </c>
      <c r="GS59">
        <v>3</v>
      </c>
      <c r="GT59">
        <v>0</v>
      </c>
      <c r="GU59" t="s">
        <v>3</v>
      </c>
      <c r="GV59">
        <f t="shared" si="67"/>
        <v>0</v>
      </c>
      <c r="GW59">
        <v>1</v>
      </c>
      <c r="GX59">
        <f t="shared" si="68"/>
        <v>0</v>
      </c>
      <c r="HA59">
        <v>0</v>
      </c>
      <c r="HB59">
        <v>0</v>
      </c>
      <c r="HC59">
        <f t="shared" si="69"/>
        <v>0</v>
      </c>
      <c r="HE59" t="s">
        <v>3</v>
      </c>
      <c r="HF59" t="s">
        <v>3</v>
      </c>
      <c r="HM59" t="s">
        <v>3</v>
      </c>
      <c r="HN59" t="s">
        <v>64</v>
      </c>
      <c r="HO59" t="s">
        <v>65</v>
      </c>
      <c r="HP59" t="s">
        <v>61</v>
      </c>
      <c r="HQ59" t="s">
        <v>61</v>
      </c>
      <c r="HS59">
        <v>0</v>
      </c>
      <c r="IK59">
        <v>0</v>
      </c>
    </row>
    <row r="60" spans="1:245" x14ac:dyDescent="0.2">
      <c r="A60">
        <v>18</v>
      </c>
      <c r="B60">
        <v>1</v>
      </c>
      <c r="C60">
        <v>141</v>
      </c>
      <c r="E60" t="s">
        <v>171</v>
      </c>
      <c r="F60" t="s">
        <v>67</v>
      </c>
      <c r="G60" t="s">
        <v>68</v>
      </c>
      <c r="H60" t="s">
        <v>18</v>
      </c>
      <c r="I60">
        <f>I59*J60</f>
        <v>0</v>
      </c>
      <c r="J60">
        <v>101.5</v>
      </c>
      <c r="K60">
        <v>101.5</v>
      </c>
      <c r="O60">
        <f t="shared" si="53"/>
        <v>0</v>
      </c>
      <c r="P60">
        <f>ROUND(CQ60*I60,2)</f>
        <v>0</v>
      </c>
      <c r="Q60">
        <f>ROUND(CR60*I60,2)</f>
        <v>0</v>
      </c>
      <c r="R60">
        <f>ROUND(CS60*I60,2)</f>
        <v>0</v>
      </c>
      <c r="S60">
        <f>ROUND(CT60*I60,2)</f>
        <v>0</v>
      </c>
      <c r="T60">
        <f t="shared" si="54"/>
        <v>0</v>
      </c>
      <c r="U60">
        <f>ROUND(CV60*I60,7)</f>
        <v>0</v>
      </c>
      <c r="V60">
        <f>ROUND(CW60*I60,7)</f>
        <v>0</v>
      </c>
      <c r="W60">
        <f t="shared" si="55"/>
        <v>0</v>
      </c>
      <c r="X60">
        <f t="shared" si="56"/>
        <v>0</v>
      </c>
      <c r="Y60">
        <f t="shared" si="57"/>
        <v>0</v>
      </c>
      <c r="AA60">
        <v>50265625</v>
      </c>
      <c r="AB60">
        <f t="shared" si="58"/>
        <v>0</v>
      </c>
      <c r="AC60">
        <f>ROUND((ES60),6)</f>
        <v>0</v>
      </c>
      <c r="AD60">
        <f>ROUND((((ET60)-(EU60))+AE60),6)</f>
        <v>0</v>
      </c>
      <c r="AE60">
        <f>ROUND((EU60),6)</f>
        <v>0</v>
      </c>
      <c r="AF60">
        <f>ROUND((EV60),6)</f>
        <v>0</v>
      </c>
      <c r="AG60">
        <f t="shared" si="59"/>
        <v>0</v>
      </c>
      <c r="AH60">
        <f>(EW60)</f>
        <v>0</v>
      </c>
      <c r="AI60">
        <f>(EX60)</f>
        <v>0</v>
      </c>
      <c r="AJ60">
        <f t="shared" si="60"/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102</v>
      </c>
      <c r="AU60">
        <v>58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1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3</v>
      </c>
      <c r="BM60">
        <v>6001</v>
      </c>
      <c r="BN60">
        <v>0</v>
      </c>
      <c r="BO60" t="s">
        <v>3</v>
      </c>
      <c r="BP60">
        <v>0</v>
      </c>
      <c r="BQ60">
        <v>2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102</v>
      </c>
      <c r="CA60">
        <v>58</v>
      </c>
      <c r="CB60" t="s">
        <v>3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61"/>
        <v>0</v>
      </c>
      <c r="CQ60">
        <f>ROUND(AL60*BC60,2)</f>
        <v>0</v>
      </c>
      <c r="CR60">
        <f>ROUND(AM60*BB60,2)</f>
        <v>0</v>
      </c>
      <c r="CS60">
        <f>ROUND(AN60*BS60,2)</f>
        <v>0</v>
      </c>
      <c r="CT60">
        <f>ROUND(AO60*BA60,2)</f>
        <v>0</v>
      </c>
      <c r="CU60">
        <f t="shared" si="62"/>
        <v>0</v>
      </c>
      <c r="CV60">
        <f>AH60</f>
        <v>0</v>
      </c>
      <c r="CW60">
        <f>AI60</f>
        <v>0</v>
      </c>
      <c r="CX60">
        <f t="shared" si="63"/>
        <v>0</v>
      </c>
      <c r="CY60">
        <f t="shared" si="64"/>
        <v>0</v>
      </c>
      <c r="CZ60">
        <f t="shared" si="65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1007</v>
      </c>
      <c r="DV60" t="s">
        <v>18</v>
      </c>
      <c r="DW60" t="s">
        <v>18</v>
      </c>
      <c r="DX60">
        <v>1</v>
      </c>
      <c r="DZ60" t="s">
        <v>3</v>
      </c>
      <c r="EA60" t="s">
        <v>3</v>
      </c>
      <c r="EB60" t="s">
        <v>3</v>
      </c>
      <c r="EC60" t="s">
        <v>3</v>
      </c>
      <c r="EE60">
        <v>49077858</v>
      </c>
      <c r="EF60">
        <v>2</v>
      </c>
      <c r="EG60" t="s">
        <v>20</v>
      </c>
      <c r="EH60">
        <v>6</v>
      </c>
      <c r="EI60" t="s">
        <v>61</v>
      </c>
      <c r="EJ60">
        <v>1</v>
      </c>
      <c r="EK60">
        <v>6001</v>
      </c>
      <c r="EL60" t="s">
        <v>61</v>
      </c>
      <c r="EM60" t="s">
        <v>62</v>
      </c>
      <c r="EO60" t="s">
        <v>3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FQ60">
        <v>0</v>
      </c>
      <c r="FR60">
        <v>0</v>
      </c>
      <c r="FS60">
        <v>0</v>
      </c>
      <c r="FX60">
        <v>102</v>
      </c>
      <c r="FY60">
        <v>58</v>
      </c>
      <c r="GA60" t="s">
        <v>3</v>
      </c>
      <c r="GD60">
        <v>1</v>
      </c>
      <c r="GF60">
        <v>-157982121</v>
      </c>
      <c r="GG60">
        <v>2</v>
      </c>
      <c r="GH60">
        <v>1</v>
      </c>
      <c r="GI60">
        <v>-2</v>
      </c>
      <c r="GJ60">
        <v>0</v>
      </c>
      <c r="GK60">
        <v>0</v>
      </c>
      <c r="GL60">
        <f t="shared" si="70"/>
        <v>0</v>
      </c>
      <c r="GM60">
        <f t="shared" si="66"/>
        <v>0</v>
      </c>
      <c r="GN60">
        <f t="shared" si="71"/>
        <v>0</v>
      </c>
      <c r="GO60">
        <f t="shared" si="72"/>
        <v>0</v>
      </c>
      <c r="GP60">
        <f t="shared" si="73"/>
        <v>0</v>
      </c>
      <c r="GR60">
        <v>0</v>
      </c>
      <c r="GS60">
        <v>3</v>
      </c>
      <c r="GT60">
        <v>0</v>
      </c>
      <c r="GU60" t="s">
        <v>3</v>
      </c>
      <c r="GV60">
        <f t="shared" si="67"/>
        <v>0</v>
      </c>
      <c r="GW60">
        <v>1</v>
      </c>
      <c r="GX60">
        <f t="shared" si="68"/>
        <v>0</v>
      </c>
      <c r="HA60">
        <v>0</v>
      </c>
      <c r="HB60">
        <v>0</v>
      </c>
      <c r="HC60">
        <f t="shared" si="69"/>
        <v>0</v>
      </c>
      <c r="HE60" t="s">
        <v>3</v>
      </c>
      <c r="HF60" t="s">
        <v>3</v>
      </c>
      <c r="HM60" t="s">
        <v>3</v>
      </c>
      <c r="HN60" t="s">
        <v>64</v>
      </c>
      <c r="HO60" t="s">
        <v>65</v>
      </c>
      <c r="HP60" t="s">
        <v>61</v>
      </c>
      <c r="HQ60" t="s">
        <v>61</v>
      </c>
      <c r="HS60">
        <v>0</v>
      </c>
      <c r="IK60">
        <v>0</v>
      </c>
    </row>
    <row r="61" spans="1:245" x14ac:dyDescent="0.2">
      <c r="A61">
        <v>18</v>
      </c>
      <c r="B61">
        <v>1</v>
      </c>
      <c r="C61">
        <v>143</v>
      </c>
      <c r="E61" t="s">
        <v>172</v>
      </c>
      <c r="F61" t="s">
        <v>26</v>
      </c>
      <c r="G61" t="s">
        <v>27</v>
      </c>
      <c r="H61" t="s">
        <v>28</v>
      </c>
      <c r="I61">
        <f>I59*J61</f>
        <v>0</v>
      </c>
      <c r="J61">
        <v>8.1</v>
      </c>
      <c r="K61">
        <v>8.1</v>
      </c>
      <c r="O61">
        <f t="shared" si="53"/>
        <v>0</v>
      </c>
      <c r="P61">
        <f>ROUND(CQ61*I61,2)</f>
        <v>0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54"/>
        <v>0</v>
      </c>
      <c r="U61">
        <f>ROUND(CV61*I61,7)</f>
        <v>0</v>
      </c>
      <c r="V61">
        <f>ROUND(CW61*I61,7)</f>
        <v>0</v>
      </c>
      <c r="W61">
        <f t="shared" si="55"/>
        <v>0</v>
      </c>
      <c r="X61">
        <f t="shared" si="56"/>
        <v>0</v>
      </c>
      <c r="Y61">
        <f t="shared" si="57"/>
        <v>0</v>
      </c>
      <c r="AA61">
        <v>50265625</v>
      </c>
      <c r="AB61">
        <f t="shared" si="5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59"/>
        <v>0</v>
      </c>
      <c r="AH61">
        <f>(EW61)</f>
        <v>0</v>
      </c>
      <c r="AI61">
        <f>(EX61)</f>
        <v>0</v>
      </c>
      <c r="AJ61">
        <f t="shared" si="6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102</v>
      </c>
      <c r="AU61">
        <v>58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3</v>
      </c>
      <c r="BM61">
        <v>6001</v>
      </c>
      <c r="BN61">
        <v>0</v>
      </c>
      <c r="BO61" t="s">
        <v>3</v>
      </c>
      <c r="BP61">
        <v>0</v>
      </c>
      <c r="BQ61">
        <v>2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102</v>
      </c>
      <c r="CA61">
        <v>58</v>
      </c>
      <c r="CB61" t="s">
        <v>3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61"/>
        <v>0</v>
      </c>
      <c r="CQ61">
        <f>ROUND(AL61*BC61,2)</f>
        <v>0</v>
      </c>
      <c r="CR61">
        <f>ROUND(AM61*BB61,2)</f>
        <v>0</v>
      </c>
      <c r="CS61">
        <f>ROUND(AN61*BS61,2)</f>
        <v>0</v>
      </c>
      <c r="CT61">
        <f>ROUND(AO61*BA61,2)</f>
        <v>0</v>
      </c>
      <c r="CU61">
        <f t="shared" si="62"/>
        <v>0</v>
      </c>
      <c r="CV61">
        <f>AH61</f>
        <v>0</v>
      </c>
      <c r="CW61">
        <f>AI61</f>
        <v>0</v>
      </c>
      <c r="CX61">
        <f t="shared" si="63"/>
        <v>0</v>
      </c>
      <c r="CY61">
        <f t="shared" si="64"/>
        <v>0</v>
      </c>
      <c r="CZ61">
        <f t="shared" si="65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1009</v>
      </c>
      <c r="DV61" t="s">
        <v>28</v>
      </c>
      <c r="DW61" t="s">
        <v>28</v>
      </c>
      <c r="DX61">
        <v>1000</v>
      </c>
      <c r="DZ61" t="s">
        <v>3</v>
      </c>
      <c r="EA61" t="s">
        <v>3</v>
      </c>
      <c r="EB61" t="s">
        <v>3</v>
      </c>
      <c r="EC61" t="s">
        <v>3</v>
      </c>
      <c r="EE61">
        <v>49077858</v>
      </c>
      <c r="EF61">
        <v>2</v>
      </c>
      <c r="EG61" t="s">
        <v>20</v>
      </c>
      <c r="EH61">
        <v>6</v>
      </c>
      <c r="EI61" t="s">
        <v>61</v>
      </c>
      <c r="EJ61">
        <v>1</v>
      </c>
      <c r="EK61">
        <v>6001</v>
      </c>
      <c r="EL61" t="s">
        <v>61</v>
      </c>
      <c r="EM61" t="s">
        <v>62</v>
      </c>
      <c r="EO61" t="s">
        <v>3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102</v>
      </c>
      <c r="FY61">
        <v>58</v>
      </c>
      <c r="GA61" t="s">
        <v>3</v>
      </c>
      <c r="GD61">
        <v>1</v>
      </c>
      <c r="GF61">
        <v>1471899773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t="shared" si="70"/>
        <v>0</v>
      </c>
      <c r="GM61">
        <f t="shared" si="66"/>
        <v>0</v>
      </c>
      <c r="GN61">
        <f t="shared" si="71"/>
        <v>0</v>
      </c>
      <c r="GO61">
        <f t="shared" si="72"/>
        <v>0</v>
      </c>
      <c r="GP61">
        <f t="shared" si="73"/>
        <v>0</v>
      </c>
      <c r="GR61">
        <v>0</v>
      </c>
      <c r="GS61">
        <v>3</v>
      </c>
      <c r="GT61">
        <v>0</v>
      </c>
      <c r="GU61" t="s">
        <v>3</v>
      </c>
      <c r="GV61">
        <f t="shared" si="67"/>
        <v>0</v>
      </c>
      <c r="GW61">
        <v>1</v>
      </c>
      <c r="GX61">
        <f t="shared" si="68"/>
        <v>0</v>
      </c>
      <c r="HA61">
        <v>0</v>
      </c>
      <c r="HB61">
        <v>0</v>
      </c>
      <c r="HC61">
        <f t="shared" si="69"/>
        <v>0</v>
      </c>
      <c r="HE61" t="s">
        <v>3</v>
      </c>
      <c r="HF61" t="s">
        <v>3</v>
      </c>
      <c r="HM61" t="s">
        <v>3</v>
      </c>
      <c r="HN61" t="s">
        <v>64</v>
      </c>
      <c r="HO61" t="s">
        <v>65</v>
      </c>
      <c r="HP61" t="s">
        <v>61</v>
      </c>
      <c r="HQ61" t="s">
        <v>61</v>
      </c>
      <c r="HS61">
        <v>0</v>
      </c>
      <c r="IK61">
        <v>0</v>
      </c>
    </row>
    <row r="62" spans="1:245" x14ac:dyDescent="0.2">
      <c r="A62">
        <v>17</v>
      </c>
      <c r="B62">
        <v>1</v>
      </c>
      <c r="C62">
        <f>ROW(SmtRes!A160)</f>
        <v>160</v>
      </c>
      <c r="D62">
        <f>ROW(EtalonRes!A160)</f>
        <v>160</v>
      </c>
      <c r="E62" t="s">
        <v>173</v>
      </c>
      <c r="F62" t="s">
        <v>174</v>
      </c>
      <c r="G62" t="s">
        <v>175</v>
      </c>
      <c r="H62" t="s">
        <v>57</v>
      </c>
      <c r="I62">
        <v>0</v>
      </c>
      <c r="J62">
        <v>0</v>
      </c>
      <c r="K62">
        <v>0</v>
      </c>
      <c r="O62">
        <f t="shared" si="53"/>
        <v>0</v>
      </c>
      <c r="P62">
        <f>SUMIF(SmtRes!AQ146:'SmtRes'!AQ160,"=1",SmtRes!DF146:'SmtRes'!DF160)</f>
        <v>0</v>
      </c>
      <c r="Q62">
        <f>SUMIF(SmtRes!AQ146:'SmtRes'!AQ160,"=1",SmtRes!DG146:'SmtRes'!DG160)</f>
        <v>0</v>
      </c>
      <c r="R62">
        <f>SUMIF(SmtRes!AQ146:'SmtRes'!AQ160,"=1",SmtRes!DH146:'SmtRes'!DH160)</f>
        <v>0</v>
      </c>
      <c r="S62">
        <f>SUMIF(SmtRes!AQ146:'SmtRes'!AQ160,"=1",SmtRes!DI146:'SmtRes'!DI160)</f>
        <v>0</v>
      </c>
      <c r="T62">
        <f t="shared" si="54"/>
        <v>0</v>
      </c>
      <c r="U62">
        <f>SUMIF(SmtRes!AQ146:'SmtRes'!AQ160,"=1",SmtRes!CV146:'SmtRes'!CV160)</f>
        <v>0</v>
      </c>
      <c r="V62">
        <f>SUMIF(SmtRes!AQ146:'SmtRes'!AQ160,"=1",SmtRes!CW146:'SmtRes'!CW160)</f>
        <v>0</v>
      </c>
      <c r="W62">
        <f t="shared" si="55"/>
        <v>0</v>
      </c>
      <c r="X62">
        <f t="shared" si="56"/>
        <v>0</v>
      </c>
      <c r="Y62">
        <f t="shared" si="57"/>
        <v>0</v>
      </c>
      <c r="AA62">
        <v>50265625</v>
      </c>
      <c r="AB62">
        <f t="shared" si="58"/>
        <v>83871.915510000006</v>
      </c>
      <c r="AC62">
        <f>ROUND((SUM(SmtRes!BQ146:'SmtRes'!BQ160)),6)</f>
        <v>1562.4134100000001</v>
      </c>
      <c r="AD62">
        <f>ROUND((((SUM(SmtRes!BR146:'SmtRes'!BR160))-(SUM(SmtRes!BS146:'SmtRes'!BS160)))+AE62),6)</f>
        <v>7418.7646000000004</v>
      </c>
      <c r="AE62">
        <f>ROUND((SUM(SmtRes!BS146:'SmtRes'!BS160)),6)</f>
        <v>2366.2685999999999</v>
      </c>
      <c r="AF62">
        <f>ROUND((SUM(SmtRes!BT146:'SmtRes'!BT160)),6)</f>
        <v>74890.737500000003</v>
      </c>
      <c r="AG62">
        <f t="shared" si="59"/>
        <v>0</v>
      </c>
      <c r="AH62">
        <f>(SUM(SmtRes!BU146:'SmtRes'!BU160))</f>
        <v>207.31</v>
      </c>
      <c r="AI62">
        <f>(0)</f>
        <v>0</v>
      </c>
      <c r="AJ62">
        <f t="shared" si="60"/>
        <v>0</v>
      </c>
      <c r="AK62">
        <v>86238.184110000002</v>
      </c>
      <c r="AL62">
        <v>1562.4134099999999</v>
      </c>
      <c r="AM62">
        <v>7418.7645999999995</v>
      </c>
      <c r="AN62">
        <v>2366.2685999999999</v>
      </c>
      <c r="AO62">
        <v>74890.737500000003</v>
      </c>
      <c r="AP62">
        <v>0</v>
      </c>
      <c r="AQ62">
        <v>207.31</v>
      </c>
      <c r="AR62">
        <v>10.63</v>
      </c>
      <c r="AS62">
        <v>0</v>
      </c>
      <c r="AT62">
        <v>102</v>
      </c>
      <c r="AU62">
        <v>58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1</v>
      </c>
      <c r="BD62" t="s">
        <v>3</v>
      </c>
      <c r="BE62" t="s">
        <v>3</v>
      </c>
      <c r="BF62" t="s">
        <v>3</v>
      </c>
      <c r="BG62" t="s">
        <v>3</v>
      </c>
      <c r="BH62">
        <v>0</v>
      </c>
      <c r="BI62">
        <v>1</v>
      </c>
      <c r="BJ62" t="s">
        <v>176</v>
      </c>
      <c r="BM62">
        <v>6001</v>
      </c>
      <c r="BN62">
        <v>0</v>
      </c>
      <c r="BO62" t="s">
        <v>3</v>
      </c>
      <c r="BP62">
        <v>0</v>
      </c>
      <c r="BQ62">
        <v>2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102</v>
      </c>
      <c r="CA62">
        <v>58</v>
      </c>
      <c r="CB62" t="s">
        <v>3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si="61"/>
        <v>0</v>
      </c>
      <c r="CQ62">
        <f>SUMIF(SmtRes!AQ146:'SmtRes'!AQ160,"=1",SmtRes!AA146:'SmtRes'!AA160)</f>
        <v>14722.91</v>
      </c>
      <c r="CR62">
        <f>SUMIF(SmtRes!AQ146:'SmtRes'!AQ160,"=1",SmtRes!AB146:'SmtRes'!AB160)</f>
        <v>3976.12</v>
      </c>
      <c r="CS62">
        <f>SUMIF(SmtRes!AQ146:'SmtRes'!AQ160,"=1",SmtRes!AC146:'SmtRes'!AC160)</f>
        <v>1476.29</v>
      </c>
      <c r="CT62">
        <f>SUMIF(SmtRes!AQ146:'SmtRes'!AQ160,"=1",SmtRes!AD146:'SmtRes'!AD160)</f>
        <v>361.25</v>
      </c>
      <c r="CU62">
        <f t="shared" si="62"/>
        <v>0</v>
      </c>
      <c r="CV62">
        <f>SUMIF(SmtRes!AQ146:'SmtRes'!AQ160,"=1",SmtRes!BU146:'SmtRes'!BU160)</f>
        <v>207.31</v>
      </c>
      <c r="CW62">
        <f>SUMIF(SmtRes!AQ146:'SmtRes'!AQ160,"=1",SmtRes!BV146:'SmtRes'!BV160)</f>
        <v>0</v>
      </c>
      <c r="CX62">
        <f t="shared" si="63"/>
        <v>0</v>
      </c>
      <c r="CY62">
        <f t="shared" si="64"/>
        <v>0</v>
      </c>
      <c r="CZ62">
        <f t="shared" si="65"/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1007</v>
      </c>
      <c r="DV62" t="s">
        <v>57</v>
      </c>
      <c r="DW62" t="s">
        <v>57</v>
      </c>
      <c r="DX62">
        <v>100</v>
      </c>
      <c r="DZ62" t="s">
        <v>3</v>
      </c>
      <c r="EA62" t="s">
        <v>3</v>
      </c>
      <c r="EB62" t="s">
        <v>3</v>
      </c>
      <c r="EC62" t="s">
        <v>3</v>
      </c>
      <c r="EE62">
        <v>49077858</v>
      </c>
      <c r="EF62">
        <v>2</v>
      </c>
      <c r="EG62" t="s">
        <v>20</v>
      </c>
      <c r="EH62">
        <v>6</v>
      </c>
      <c r="EI62" t="s">
        <v>61</v>
      </c>
      <c r="EJ62">
        <v>1</v>
      </c>
      <c r="EK62">
        <v>6001</v>
      </c>
      <c r="EL62" t="s">
        <v>61</v>
      </c>
      <c r="EM62" t="s">
        <v>62</v>
      </c>
      <c r="EO62" t="s">
        <v>3</v>
      </c>
      <c r="EQ62">
        <v>0</v>
      </c>
      <c r="ER62">
        <v>5641.72</v>
      </c>
      <c r="ES62">
        <v>1562.42</v>
      </c>
      <c r="ET62">
        <v>2267.41</v>
      </c>
      <c r="EU62">
        <v>140.96</v>
      </c>
      <c r="EV62">
        <v>1811.89</v>
      </c>
      <c r="EW62">
        <v>207.31</v>
      </c>
      <c r="EX62">
        <v>10.63</v>
      </c>
      <c r="EY62">
        <v>0</v>
      </c>
      <c r="FQ62">
        <v>0</v>
      </c>
      <c r="FR62">
        <v>0</v>
      </c>
      <c r="FS62">
        <v>0</v>
      </c>
      <c r="FX62">
        <v>102</v>
      </c>
      <c r="FY62">
        <v>58</v>
      </c>
      <c r="GA62" t="s">
        <v>3</v>
      </c>
      <c r="GD62">
        <v>1</v>
      </c>
      <c r="GF62">
        <v>-2003083143</v>
      </c>
      <c r="GG62">
        <v>2</v>
      </c>
      <c r="GH62">
        <v>1</v>
      </c>
      <c r="GI62">
        <v>-2</v>
      </c>
      <c r="GJ62">
        <v>0</v>
      </c>
      <c r="GK62">
        <v>0</v>
      </c>
      <c r="GL62">
        <f t="shared" si="70"/>
        <v>0</v>
      </c>
      <c r="GM62">
        <f t="shared" si="66"/>
        <v>0</v>
      </c>
      <c r="GN62">
        <f t="shared" si="71"/>
        <v>0</v>
      </c>
      <c r="GO62">
        <f t="shared" si="72"/>
        <v>0</v>
      </c>
      <c r="GP62">
        <f t="shared" si="73"/>
        <v>0</v>
      </c>
      <c r="GR62">
        <v>0</v>
      </c>
      <c r="GS62">
        <v>3</v>
      </c>
      <c r="GT62">
        <v>0</v>
      </c>
      <c r="GU62" t="s">
        <v>3</v>
      </c>
      <c r="GV62">
        <f t="shared" si="67"/>
        <v>0</v>
      </c>
      <c r="GW62">
        <v>1</v>
      </c>
      <c r="GX62">
        <f t="shared" si="68"/>
        <v>0</v>
      </c>
      <c r="HA62">
        <v>0</v>
      </c>
      <c r="HB62">
        <v>0</v>
      </c>
      <c r="HC62">
        <f t="shared" si="69"/>
        <v>0</v>
      </c>
      <c r="HE62" t="s">
        <v>3</v>
      </c>
      <c r="HF62" t="s">
        <v>3</v>
      </c>
      <c r="HM62" t="s">
        <v>3</v>
      </c>
      <c r="HN62" t="s">
        <v>64</v>
      </c>
      <c r="HO62" t="s">
        <v>65</v>
      </c>
      <c r="HP62" t="s">
        <v>61</v>
      </c>
      <c r="HQ62" t="s">
        <v>61</v>
      </c>
      <c r="HS62">
        <v>0</v>
      </c>
      <c r="IK62">
        <v>0</v>
      </c>
    </row>
    <row r="63" spans="1:245" x14ac:dyDescent="0.2">
      <c r="A63">
        <v>18</v>
      </c>
      <c r="B63">
        <v>1</v>
      </c>
      <c r="C63">
        <v>157</v>
      </c>
      <c r="E63" t="s">
        <v>177</v>
      </c>
      <c r="F63" t="s">
        <v>178</v>
      </c>
      <c r="G63" t="s">
        <v>179</v>
      </c>
      <c r="H63" t="s">
        <v>180</v>
      </c>
      <c r="I63">
        <f>I62*J63</f>
        <v>0</v>
      </c>
      <c r="J63">
        <v>0</v>
      </c>
      <c r="K63">
        <v>0</v>
      </c>
      <c r="O63">
        <f t="shared" si="53"/>
        <v>0</v>
      </c>
      <c r="P63">
        <f>ROUND(CQ63*I63,2)</f>
        <v>0</v>
      </c>
      <c r="Q63">
        <f>ROUND(CR63*I63,2)</f>
        <v>0</v>
      </c>
      <c r="R63">
        <f>ROUND(CS63*I63,2)</f>
        <v>0</v>
      </c>
      <c r="S63">
        <f>ROUND(CT63*I63,2)</f>
        <v>0</v>
      </c>
      <c r="T63">
        <f t="shared" si="54"/>
        <v>0</v>
      </c>
      <c r="U63">
        <f>ROUND(CV63*I63,7)</f>
        <v>0</v>
      </c>
      <c r="V63">
        <f>ROUND(CW63*I63,7)</f>
        <v>0</v>
      </c>
      <c r="W63">
        <f t="shared" si="55"/>
        <v>0</v>
      </c>
      <c r="X63">
        <f t="shared" si="56"/>
        <v>0</v>
      </c>
      <c r="Y63">
        <f t="shared" si="57"/>
        <v>0</v>
      </c>
      <c r="AA63">
        <v>50265625</v>
      </c>
      <c r="AB63">
        <f t="shared" si="58"/>
        <v>0</v>
      </c>
      <c r="AC63">
        <f>ROUND((ES63),6)</f>
        <v>0</v>
      </c>
      <c r="AD63">
        <f>ROUND((((ET63)-(EU63))+AE63),6)</f>
        <v>0</v>
      </c>
      <c r="AE63">
        <f t="shared" ref="AE63:AF65" si="74">ROUND((EU63),6)</f>
        <v>0</v>
      </c>
      <c r="AF63">
        <f t="shared" si="74"/>
        <v>0</v>
      </c>
      <c r="AG63">
        <f t="shared" si="59"/>
        <v>0</v>
      </c>
      <c r="AH63">
        <f t="shared" ref="AH63:AI65" si="75">(EW63)</f>
        <v>0</v>
      </c>
      <c r="AI63">
        <f t="shared" si="75"/>
        <v>0</v>
      </c>
      <c r="AJ63">
        <f t="shared" si="60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102</v>
      </c>
      <c r="AU63">
        <v>58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6001</v>
      </c>
      <c r="BN63">
        <v>0</v>
      </c>
      <c r="BO63" t="s">
        <v>3</v>
      </c>
      <c r="BP63">
        <v>0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102</v>
      </c>
      <c r="CA63">
        <v>58</v>
      </c>
      <c r="CB63" t="s">
        <v>3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61"/>
        <v>0</v>
      </c>
      <c r="CQ63">
        <f>ROUND(AL63*BC63,2)</f>
        <v>0</v>
      </c>
      <c r="CR63">
        <f>ROUND(AM63*BB63,2)</f>
        <v>0</v>
      </c>
      <c r="CS63">
        <f>ROUND(AN63*BS63,2)</f>
        <v>0</v>
      </c>
      <c r="CT63">
        <f>ROUND(AO63*BA63,2)</f>
        <v>0</v>
      </c>
      <c r="CU63">
        <f t="shared" si="62"/>
        <v>0</v>
      </c>
      <c r="CV63">
        <f t="shared" ref="CV63:CW65" si="76">AH63</f>
        <v>0</v>
      </c>
      <c r="CW63">
        <f t="shared" si="76"/>
        <v>0</v>
      </c>
      <c r="CX63">
        <f t="shared" si="63"/>
        <v>0</v>
      </c>
      <c r="CY63">
        <f t="shared" si="64"/>
        <v>0</v>
      </c>
      <c r="CZ63">
        <f t="shared" si="65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1013</v>
      </c>
      <c r="DV63" t="s">
        <v>180</v>
      </c>
      <c r="DW63" t="s">
        <v>180</v>
      </c>
      <c r="DX63">
        <v>1</v>
      </c>
      <c r="DZ63" t="s">
        <v>3</v>
      </c>
      <c r="EA63" t="s">
        <v>3</v>
      </c>
      <c r="EB63" t="s">
        <v>3</v>
      </c>
      <c r="EC63" t="s">
        <v>3</v>
      </c>
      <c r="EE63">
        <v>49077858</v>
      </c>
      <c r="EF63">
        <v>2</v>
      </c>
      <c r="EG63" t="s">
        <v>20</v>
      </c>
      <c r="EH63">
        <v>6</v>
      </c>
      <c r="EI63" t="s">
        <v>61</v>
      </c>
      <c r="EJ63">
        <v>1</v>
      </c>
      <c r="EK63">
        <v>6001</v>
      </c>
      <c r="EL63" t="s">
        <v>61</v>
      </c>
      <c r="EM63" t="s">
        <v>62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v>0</v>
      </c>
      <c r="FS63">
        <v>0</v>
      </c>
      <c r="FX63">
        <v>102</v>
      </c>
      <c r="FY63">
        <v>58</v>
      </c>
      <c r="GA63" t="s">
        <v>3</v>
      </c>
      <c r="GD63">
        <v>1</v>
      </c>
      <c r="GF63">
        <v>1245307886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70"/>
        <v>0</v>
      </c>
      <c r="GM63">
        <f t="shared" si="66"/>
        <v>0</v>
      </c>
      <c r="GN63">
        <f t="shared" si="71"/>
        <v>0</v>
      </c>
      <c r="GO63">
        <f t="shared" si="72"/>
        <v>0</v>
      </c>
      <c r="GP63">
        <f t="shared" si="73"/>
        <v>0</v>
      </c>
      <c r="GR63">
        <v>0</v>
      </c>
      <c r="GS63">
        <v>3</v>
      </c>
      <c r="GT63">
        <v>0</v>
      </c>
      <c r="GU63" t="s">
        <v>3</v>
      </c>
      <c r="GV63">
        <f t="shared" si="67"/>
        <v>0</v>
      </c>
      <c r="GW63">
        <v>1</v>
      </c>
      <c r="GX63">
        <f t="shared" si="68"/>
        <v>0</v>
      </c>
      <c r="HA63">
        <v>0</v>
      </c>
      <c r="HB63">
        <v>0</v>
      </c>
      <c r="HC63">
        <f t="shared" si="69"/>
        <v>0</v>
      </c>
      <c r="HE63" t="s">
        <v>3</v>
      </c>
      <c r="HF63" t="s">
        <v>3</v>
      </c>
      <c r="HM63" t="s">
        <v>3</v>
      </c>
      <c r="HN63" t="s">
        <v>64</v>
      </c>
      <c r="HO63" t="s">
        <v>65</v>
      </c>
      <c r="HP63" t="s">
        <v>61</v>
      </c>
      <c r="HQ63" t="s">
        <v>61</v>
      </c>
      <c r="HS63">
        <v>0</v>
      </c>
      <c r="IK63">
        <v>0</v>
      </c>
    </row>
    <row r="64" spans="1:245" x14ac:dyDescent="0.2">
      <c r="A64">
        <v>18</v>
      </c>
      <c r="B64">
        <v>1</v>
      </c>
      <c r="C64">
        <v>158</v>
      </c>
      <c r="E64" t="s">
        <v>181</v>
      </c>
      <c r="F64" t="s">
        <v>67</v>
      </c>
      <c r="G64" t="s">
        <v>68</v>
      </c>
      <c r="H64" t="s">
        <v>18</v>
      </c>
      <c r="I64">
        <f>I62*J64</f>
        <v>0</v>
      </c>
      <c r="J64">
        <v>101.5</v>
      </c>
      <c r="K64">
        <v>101.5</v>
      </c>
      <c r="O64">
        <f t="shared" si="53"/>
        <v>0</v>
      </c>
      <c r="P64">
        <f>ROUND(CQ64*I64,2)</f>
        <v>0</v>
      </c>
      <c r="Q64">
        <f>ROUND(CR64*I64,2)</f>
        <v>0</v>
      </c>
      <c r="R64">
        <f>ROUND(CS64*I64,2)</f>
        <v>0</v>
      </c>
      <c r="S64">
        <f>ROUND(CT64*I64,2)</f>
        <v>0</v>
      </c>
      <c r="T64">
        <f t="shared" si="54"/>
        <v>0</v>
      </c>
      <c r="U64">
        <f>ROUND(CV64*I64,7)</f>
        <v>0</v>
      </c>
      <c r="V64">
        <f>ROUND(CW64*I64,7)</f>
        <v>0</v>
      </c>
      <c r="W64">
        <f t="shared" si="55"/>
        <v>0</v>
      </c>
      <c r="X64">
        <f t="shared" si="56"/>
        <v>0</v>
      </c>
      <c r="Y64">
        <f t="shared" si="57"/>
        <v>0</v>
      </c>
      <c r="AA64">
        <v>50265625</v>
      </c>
      <c r="AB64">
        <f t="shared" si="58"/>
        <v>0</v>
      </c>
      <c r="AC64">
        <f>ROUND((ES64),6)</f>
        <v>0</v>
      </c>
      <c r="AD64">
        <f>ROUND((((ET64)-(EU64))+AE64),6)</f>
        <v>0</v>
      </c>
      <c r="AE64">
        <f t="shared" si="74"/>
        <v>0</v>
      </c>
      <c r="AF64">
        <f t="shared" si="74"/>
        <v>0</v>
      </c>
      <c r="AG64">
        <f t="shared" si="59"/>
        <v>0</v>
      </c>
      <c r="AH64">
        <f t="shared" si="75"/>
        <v>0</v>
      </c>
      <c r="AI64">
        <f t="shared" si="75"/>
        <v>0</v>
      </c>
      <c r="AJ64">
        <f t="shared" si="60"/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102</v>
      </c>
      <c r="AU64">
        <v>58</v>
      </c>
      <c r="AV64">
        <v>1</v>
      </c>
      <c r="AW64">
        <v>1</v>
      </c>
      <c r="AZ64">
        <v>1</v>
      </c>
      <c r="BA64">
        <v>1</v>
      </c>
      <c r="BB64">
        <v>1</v>
      </c>
      <c r="BC64">
        <v>1</v>
      </c>
      <c r="BD64" t="s">
        <v>3</v>
      </c>
      <c r="BE64" t="s">
        <v>3</v>
      </c>
      <c r="BF64" t="s">
        <v>3</v>
      </c>
      <c r="BG64" t="s">
        <v>3</v>
      </c>
      <c r="BH64">
        <v>3</v>
      </c>
      <c r="BI64">
        <v>1</v>
      </c>
      <c r="BJ64" t="s">
        <v>3</v>
      </c>
      <c r="BM64">
        <v>6001</v>
      </c>
      <c r="BN64">
        <v>0</v>
      </c>
      <c r="BO64" t="s">
        <v>3</v>
      </c>
      <c r="BP64">
        <v>0</v>
      </c>
      <c r="BQ64">
        <v>2</v>
      </c>
      <c r="BR64">
        <v>0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102</v>
      </c>
      <c r="CA64">
        <v>58</v>
      </c>
      <c r="CB64" t="s">
        <v>3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si="61"/>
        <v>0</v>
      </c>
      <c r="CQ64">
        <f>ROUND(AL64*BC64,2)</f>
        <v>0</v>
      </c>
      <c r="CR64">
        <f>ROUND(AM64*BB64,2)</f>
        <v>0</v>
      </c>
      <c r="CS64">
        <f>ROUND(AN64*BS64,2)</f>
        <v>0</v>
      </c>
      <c r="CT64">
        <f>ROUND(AO64*BA64,2)</f>
        <v>0</v>
      </c>
      <c r="CU64">
        <f t="shared" si="62"/>
        <v>0</v>
      </c>
      <c r="CV64">
        <f t="shared" si="76"/>
        <v>0</v>
      </c>
      <c r="CW64">
        <f t="shared" si="76"/>
        <v>0</v>
      </c>
      <c r="CX64">
        <f t="shared" si="63"/>
        <v>0</v>
      </c>
      <c r="CY64">
        <f t="shared" si="64"/>
        <v>0</v>
      </c>
      <c r="CZ64">
        <f t="shared" si="65"/>
        <v>0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1007</v>
      </c>
      <c r="DV64" t="s">
        <v>18</v>
      </c>
      <c r="DW64" t="s">
        <v>18</v>
      </c>
      <c r="DX64">
        <v>1</v>
      </c>
      <c r="DZ64" t="s">
        <v>3</v>
      </c>
      <c r="EA64" t="s">
        <v>3</v>
      </c>
      <c r="EB64" t="s">
        <v>3</v>
      </c>
      <c r="EC64" t="s">
        <v>3</v>
      </c>
      <c r="EE64">
        <v>49077858</v>
      </c>
      <c r="EF64">
        <v>2</v>
      </c>
      <c r="EG64" t="s">
        <v>20</v>
      </c>
      <c r="EH64">
        <v>6</v>
      </c>
      <c r="EI64" t="s">
        <v>61</v>
      </c>
      <c r="EJ64">
        <v>1</v>
      </c>
      <c r="EK64">
        <v>6001</v>
      </c>
      <c r="EL64" t="s">
        <v>61</v>
      </c>
      <c r="EM64" t="s">
        <v>62</v>
      </c>
      <c r="EO64" t="s">
        <v>3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FQ64">
        <v>0</v>
      </c>
      <c r="FR64">
        <v>0</v>
      </c>
      <c r="FS64">
        <v>0</v>
      </c>
      <c r="FX64">
        <v>102</v>
      </c>
      <c r="FY64">
        <v>58</v>
      </c>
      <c r="GA64" t="s">
        <v>3</v>
      </c>
      <c r="GD64">
        <v>1</v>
      </c>
      <c r="GF64">
        <v>-157982121</v>
      </c>
      <c r="GG64">
        <v>2</v>
      </c>
      <c r="GH64">
        <v>1</v>
      </c>
      <c r="GI64">
        <v>-2</v>
      </c>
      <c r="GJ64">
        <v>0</v>
      </c>
      <c r="GK64">
        <v>0</v>
      </c>
      <c r="GL64">
        <f t="shared" si="70"/>
        <v>0</v>
      </c>
      <c r="GM64">
        <f t="shared" si="66"/>
        <v>0</v>
      </c>
      <c r="GN64">
        <f t="shared" si="71"/>
        <v>0</v>
      </c>
      <c r="GO64">
        <f t="shared" si="72"/>
        <v>0</v>
      </c>
      <c r="GP64">
        <f t="shared" si="73"/>
        <v>0</v>
      </c>
      <c r="GR64">
        <v>0</v>
      </c>
      <c r="GS64">
        <v>3</v>
      </c>
      <c r="GT64">
        <v>0</v>
      </c>
      <c r="GU64" t="s">
        <v>3</v>
      </c>
      <c r="GV64">
        <f t="shared" si="67"/>
        <v>0</v>
      </c>
      <c r="GW64">
        <v>1</v>
      </c>
      <c r="GX64">
        <f t="shared" si="68"/>
        <v>0</v>
      </c>
      <c r="HA64">
        <v>0</v>
      </c>
      <c r="HB64">
        <v>0</v>
      </c>
      <c r="HC64">
        <f t="shared" si="69"/>
        <v>0</v>
      </c>
      <c r="HE64" t="s">
        <v>3</v>
      </c>
      <c r="HF64" t="s">
        <v>3</v>
      </c>
      <c r="HM64" t="s">
        <v>3</v>
      </c>
      <c r="HN64" t="s">
        <v>64</v>
      </c>
      <c r="HO64" t="s">
        <v>65</v>
      </c>
      <c r="HP64" t="s">
        <v>61</v>
      </c>
      <c r="HQ64" t="s">
        <v>61</v>
      </c>
      <c r="HS64">
        <v>0</v>
      </c>
      <c r="IK64">
        <v>0</v>
      </c>
    </row>
    <row r="65" spans="1:245" x14ac:dyDescent="0.2">
      <c r="A65">
        <v>18</v>
      </c>
      <c r="B65">
        <v>1</v>
      </c>
      <c r="C65">
        <v>160</v>
      </c>
      <c r="E65" t="s">
        <v>182</v>
      </c>
      <c r="F65" t="s">
        <v>26</v>
      </c>
      <c r="G65" t="s">
        <v>27</v>
      </c>
      <c r="H65" t="s">
        <v>28</v>
      </c>
      <c r="I65">
        <f>I62*J65</f>
        <v>0</v>
      </c>
      <c r="J65">
        <v>5.63</v>
      </c>
      <c r="K65">
        <v>5.63</v>
      </c>
      <c r="O65">
        <f t="shared" si="53"/>
        <v>0</v>
      </c>
      <c r="P65">
        <f>ROUND(CQ65*I65,2)</f>
        <v>0</v>
      </c>
      <c r="Q65">
        <f>ROUND(CR65*I65,2)</f>
        <v>0</v>
      </c>
      <c r="R65">
        <f>ROUND(CS65*I65,2)</f>
        <v>0</v>
      </c>
      <c r="S65">
        <f>ROUND(CT65*I65,2)</f>
        <v>0</v>
      </c>
      <c r="T65">
        <f t="shared" si="54"/>
        <v>0</v>
      </c>
      <c r="U65">
        <f>ROUND(CV65*I65,7)</f>
        <v>0</v>
      </c>
      <c r="V65">
        <f>ROUND(CW65*I65,7)</f>
        <v>0</v>
      </c>
      <c r="W65">
        <f t="shared" si="55"/>
        <v>0</v>
      </c>
      <c r="X65">
        <f t="shared" si="56"/>
        <v>0</v>
      </c>
      <c r="Y65">
        <f t="shared" si="57"/>
        <v>0</v>
      </c>
      <c r="AA65">
        <v>50265625</v>
      </c>
      <c r="AB65">
        <f t="shared" si="58"/>
        <v>0</v>
      </c>
      <c r="AC65">
        <f>ROUND((ES65),6)</f>
        <v>0</v>
      </c>
      <c r="AD65">
        <f>ROUND((((ET65)-(EU65))+AE65),6)</f>
        <v>0</v>
      </c>
      <c r="AE65">
        <f t="shared" si="74"/>
        <v>0</v>
      </c>
      <c r="AF65">
        <f t="shared" si="74"/>
        <v>0</v>
      </c>
      <c r="AG65">
        <f t="shared" si="59"/>
        <v>0</v>
      </c>
      <c r="AH65">
        <f t="shared" si="75"/>
        <v>0</v>
      </c>
      <c r="AI65">
        <f t="shared" si="75"/>
        <v>0</v>
      </c>
      <c r="AJ65">
        <f t="shared" si="60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102</v>
      </c>
      <c r="AU65">
        <v>58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6001</v>
      </c>
      <c r="BN65">
        <v>0</v>
      </c>
      <c r="BO65" t="s">
        <v>3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102</v>
      </c>
      <c r="CA65">
        <v>58</v>
      </c>
      <c r="CB65" t="s">
        <v>3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61"/>
        <v>0</v>
      </c>
      <c r="CQ65">
        <f>ROUND(AL65*BC65,2)</f>
        <v>0</v>
      </c>
      <c r="CR65">
        <f>ROUND(AM65*BB65,2)</f>
        <v>0</v>
      </c>
      <c r="CS65">
        <f>ROUND(AN65*BS65,2)</f>
        <v>0</v>
      </c>
      <c r="CT65">
        <f>ROUND(AO65*BA65,2)</f>
        <v>0</v>
      </c>
      <c r="CU65">
        <f t="shared" si="62"/>
        <v>0</v>
      </c>
      <c r="CV65">
        <f t="shared" si="76"/>
        <v>0</v>
      </c>
      <c r="CW65">
        <f t="shared" si="76"/>
        <v>0</v>
      </c>
      <c r="CX65">
        <f t="shared" si="63"/>
        <v>0</v>
      </c>
      <c r="CY65">
        <f t="shared" si="64"/>
        <v>0</v>
      </c>
      <c r="CZ65">
        <f t="shared" si="65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1009</v>
      </c>
      <c r="DV65" t="s">
        <v>28</v>
      </c>
      <c r="DW65" t="s">
        <v>28</v>
      </c>
      <c r="DX65">
        <v>1000</v>
      </c>
      <c r="DZ65" t="s">
        <v>3</v>
      </c>
      <c r="EA65" t="s">
        <v>3</v>
      </c>
      <c r="EB65" t="s">
        <v>3</v>
      </c>
      <c r="EC65" t="s">
        <v>3</v>
      </c>
      <c r="EE65">
        <v>49077858</v>
      </c>
      <c r="EF65">
        <v>2</v>
      </c>
      <c r="EG65" t="s">
        <v>20</v>
      </c>
      <c r="EH65">
        <v>6</v>
      </c>
      <c r="EI65" t="s">
        <v>61</v>
      </c>
      <c r="EJ65">
        <v>1</v>
      </c>
      <c r="EK65">
        <v>6001</v>
      </c>
      <c r="EL65" t="s">
        <v>61</v>
      </c>
      <c r="EM65" t="s">
        <v>62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v>0</v>
      </c>
      <c r="FS65">
        <v>0</v>
      </c>
      <c r="FX65">
        <v>102</v>
      </c>
      <c r="FY65">
        <v>58</v>
      </c>
      <c r="GA65" t="s">
        <v>3</v>
      </c>
      <c r="GD65">
        <v>1</v>
      </c>
      <c r="GF65">
        <v>1471899773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70"/>
        <v>0</v>
      </c>
      <c r="GM65">
        <f t="shared" si="66"/>
        <v>0</v>
      </c>
      <c r="GN65">
        <f t="shared" si="71"/>
        <v>0</v>
      </c>
      <c r="GO65">
        <f t="shared" si="72"/>
        <v>0</v>
      </c>
      <c r="GP65">
        <f t="shared" si="73"/>
        <v>0</v>
      </c>
      <c r="GR65">
        <v>0</v>
      </c>
      <c r="GS65">
        <v>3</v>
      </c>
      <c r="GT65">
        <v>0</v>
      </c>
      <c r="GU65" t="s">
        <v>3</v>
      </c>
      <c r="GV65">
        <f t="shared" si="67"/>
        <v>0</v>
      </c>
      <c r="GW65">
        <v>1</v>
      </c>
      <c r="GX65">
        <f t="shared" si="68"/>
        <v>0</v>
      </c>
      <c r="HA65">
        <v>0</v>
      </c>
      <c r="HB65">
        <v>0</v>
      </c>
      <c r="HC65">
        <f t="shared" si="69"/>
        <v>0</v>
      </c>
      <c r="HE65" t="s">
        <v>3</v>
      </c>
      <c r="HF65" t="s">
        <v>3</v>
      </c>
      <c r="HM65" t="s">
        <v>3</v>
      </c>
      <c r="HN65" t="s">
        <v>64</v>
      </c>
      <c r="HO65" t="s">
        <v>65</v>
      </c>
      <c r="HP65" t="s">
        <v>61</v>
      </c>
      <c r="HQ65" t="s">
        <v>61</v>
      </c>
      <c r="HS65">
        <v>0</v>
      </c>
      <c r="IK65">
        <v>0</v>
      </c>
    </row>
    <row r="66" spans="1:245" x14ac:dyDescent="0.2">
      <c r="A66">
        <v>17</v>
      </c>
      <c r="B66">
        <v>1</v>
      </c>
      <c r="C66">
        <f>ROW(SmtRes!A175)</f>
        <v>175</v>
      </c>
      <c r="D66">
        <f>ROW(EtalonRes!A175)</f>
        <v>175</v>
      </c>
      <c r="E66" t="s">
        <v>183</v>
      </c>
      <c r="F66" t="s">
        <v>184</v>
      </c>
      <c r="G66" t="s">
        <v>185</v>
      </c>
      <c r="H66" t="s">
        <v>57</v>
      </c>
      <c r="I66">
        <v>0</v>
      </c>
      <c r="J66">
        <v>0</v>
      </c>
      <c r="K66">
        <v>0</v>
      </c>
      <c r="O66">
        <f t="shared" si="53"/>
        <v>0</v>
      </c>
      <c r="P66">
        <f>SUMIF(SmtRes!AQ161:'SmtRes'!AQ175,"=1",SmtRes!DF161:'SmtRes'!DF175)</f>
        <v>0</v>
      </c>
      <c r="Q66">
        <f>SUMIF(SmtRes!AQ161:'SmtRes'!AQ175,"=1",SmtRes!DG161:'SmtRes'!DG175)</f>
        <v>0</v>
      </c>
      <c r="R66">
        <f>SUMIF(SmtRes!AQ161:'SmtRes'!AQ175,"=1",SmtRes!DH161:'SmtRes'!DH175)</f>
        <v>0</v>
      </c>
      <c r="S66">
        <f>SUMIF(SmtRes!AQ161:'SmtRes'!AQ175,"=1",SmtRes!DI161:'SmtRes'!DI175)</f>
        <v>0</v>
      </c>
      <c r="T66">
        <f t="shared" si="54"/>
        <v>0</v>
      </c>
      <c r="U66">
        <f>SUMIF(SmtRes!AQ161:'SmtRes'!AQ175,"=1",SmtRes!CV161:'SmtRes'!CV175)</f>
        <v>0</v>
      </c>
      <c r="V66">
        <f>SUMIF(SmtRes!AQ161:'SmtRes'!AQ175,"=1",SmtRes!CW161:'SmtRes'!CW175)</f>
        <v>0</v>
      </c>
      <c r="W66">
        <f t="shared" si="55"/>
        <v>0</v>
      </c>
      <c r="X66">
        <f t="shared" si="56"/>
        <v>0</v>
      </c>
      <c r="Y66">
        <f t="shared" si="57"/>
        <v>0</v>
      </c>
      <c r="AA66">
        <v>50265625</v>
      </c>
      <c r="AB66">
        <f t="shared" si="58"/>
        <v>56317.326609999996</v>
      </c>
      <c r="AC66">
        <f>ROUND((SUM(SmtRes!BQ161:'SmtRes'!BQ175)),6)</f>
        <v>3080.5042100000001</v>
      </c>
      <c r="AD66">
        <f>ROUND((((SUM(SmtRes!BR161:'SmtRes'!BR175))-(SUM(SmtRes!BS161:'SmtRes'!BS175)))+AE66),6)</f>
        <v>4883.5099</v>
      </c>
      <c r="AE66">
        <f>ROUND((SUM(SmtRes!BS161:'SmtRes'!BS175)),6)</f>
        <v>1598.3008</v>
      </c>
      <c r="AF66">
        <f>ROUND((SUM(SmtRes!BT161:'SmtRes'!BT175)),6)</f>
        <v>48353.3125</v>
      </c>
      <c r="AG66">
        <f t="shared" si="59"/>
        <v>0</v>
      </c>
      <c r="AH66">
        <f>(SUM(SmtRes!BU161:'SmtRes'!BU175))</f>
        <v>133.85</v>
      </c>
      <c r="AI66">
        <f>(0)</f>
        <v>0</v>
      </c>
      <c r="AJ66">
        <f t="shared" si="60"/>
        <v>0</v>
      </c>
      <c r="AK66">
        <v>57915.627410000001</v>
      </c>
      <c r="AL66">
        <v>3080.5042100000001</v>
      </c>
      <c r="AM66">
        <v>4883.5099</v>
      </c>
      <c r="AN66">
        <v>1598.3008</v>
      </c>
      <c r="AO66">
        <v>48353.3125</v>
      </c>
      <c r="AP66">
        <v>0</v>
      </c>
      <c r="AQ66">
        <v>133.85</v>
      </c>
      <c r="AR66">
        <v>7.81</v>
      </c>
      <c r="AS66">
        <v>0</v>
      </c>
      <c r="AT66">
        <v>102</v>
      </c>
      <c r="AU66">
        <v>58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1</v>
      </c>
      <c r="BJ66" t="s">
        <v>186</v>
      </c>
      <c r="BM66">
        <v>6001</v>
      </c>
      <c r="BN66">
        <v>0</v>
      </c>
      <c r="BO66" t="s">
        <v>3</v>
      </c>
      <c r="BP66">
        <v>0</v>
      </c>
      <c r="BQ66">
        <v>2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102</v>
      </c>
      <c r="CA66">
        <v>58</v>
      </c>
      <c r="CB66" t="s">
        <v>3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61"/>
        <v>0</v>
      </c>
      <c r="CQ66">
        <f>SUMIF(SmtRes!AQ161:'SmtRes'!AQ175,"=1",SmtRes!AA161:'SmtRes'!AA175)</f>
        <v>14722.91</v>
      </c>
      <c r="CR66">
        <f>SUMIF(SmtRes!AQ161:'SmtRes'!AQ175,"=1",SmtRes!AB161:'SmtRes'!AB175)</f>
        <v>3976.12</v>
      </c>
      <c r="CS66">
        <f>SUMIF(SmtRes!AQ161:'SmtRes'!AQ175,"=1",SmtRes!AC161:'SmtRes'!AC175)</f>
        <v>1476.29</v>
      </c>
      <c r="CT66">
        <f>SUMIF(SmtRes!AQ161:'SmtRes'!AQ175,"=1",SmtRes!AD161:'SmtRes'!AD175)</f>
        <v>361.25</v>
      </c>
      <c r="CU66">
        <f t="shared" si="62"/>
        <v>0</v>
      </c>
      <c r="CV66">
        <f>SUMIF(SmtRes!AQ161:'SmtRes'!AQ175,"=1",SmtRes!BU161:'SmtRes'!BU175)</f>
        <v>133.85</v>
      </c>
      <c r="CW66">
        <f>SUMIF(SmtRes!AQ161:'SmtRes'!AQ175,"=1",SmtRes!BV161:'SmtRes'!BV175)</f>
        <v>0</v>
      </c>
      <c r="CX66">
        <f t="shared" si="63"/>
        <v>0</v>
      </c>
      <c r="CY66">
        <f t="shared" si="64"/>
        <v>0</v>
      </c>
      <c r="CZ66">
        <f t="shared" si="65"/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1007</v>
      </c>
      <c r="DV66" t="s">
        <v>57</v>
      </c>
      <c r="DW66" t="s">
        <v>57</v>
      </c>
      <c r="DX66">
        <v>100</v>
      </c>
      <c r="DZ66" t="s">
        <v>3</v>
      </c>
      <c r="EA66" t="s">
        <v>3</v>
      </c>
      <c r="EB66" t="s">
        <v>3</v>
      </c>
      <c r="EC66" t="s">
        <v>3</v>
      </c>
      <c r="EE66">
        <v>49077858</v>
      </c>
      <c r="EF66">
        <v>2</v>
      </c>
      <c r="EG66" t="s">
        <v>20</v>
      </c>
      <c r="EH66">
        <v>6</v>
      </c>
      <c r="EI66" t="s">
        <v>61</v>
      </c>
      <c r="EJ66">
        <v>1</v>
      </c>
      <c r="EK66">
        <v>6001</v>
      </c>
      <c r="EL66" t="s">
        <v>61</v>
      </c>
      <c r="EM66" t="s">
        <v>62</v>
      </c>
      <c r="EO66" t="s">
        <v>3</v>
      </c>
      <c r="EQ66">
        <v>0</v>
      </c>
      <c r="ER66">
        <v>5962.27</v>
      </c>
      <c r="ES66">
        <v>3080.51</v>
      </c>
      <c r="ET66">
        <v>1711.91</v>
      </c>
      <c r="EU66">
        <v>104.45</v>
      </c>
      <c r="EV66">
        <v>1169.8499999999999</v>
      </c>
      <c r="EW66">
        <v>133.85</v>
      </c>
      <c r="EX66">
        <v>7.81</v>
      </c>
      <c r="EY66">
        <v>0</v>
      </c>
      <c r="FQ66">
        <v>0</v>
      </c>
      <c r="FR66">
        <v>0</v>
      </c>
      <c r="FS66">
        <v>0</v>
      </c>
      <c r="FX66">
        <v>102</v>
      </c>
      <c r="FY66">
        <v>58</v>
      </c>
      <c r="GA66" t="s">
        <v>3</v>
      </c>
      <c r="GD66">
        <v>1</v>
      </c>
      <c r="GF66">
        <v>1792919398</v>
      </c>
      <c r="GG66">
        <v>2</v>
      </c>
      <c r="GH66">
        <v>1</v>
      </c>
      <c r="GI66">
        <v>-2</v>
      </c>
      <c r="GJ66">
        <v>0</v>
      </c>
      <c r="GK66">
        <v>0</v>
      </c>
      <c r="GL66">
        <f t="shared" si="70"/>
        <v>0</v>
      </c>
      <c r="GM66">
        <f t="shared" si="66"/>
        <v>0</v>
      </c>
      <c r="GN66">
        <f t="shared" si="71"/>
        <v>0</v>
      </c>
      <c r="GO66">
        <f t="shared" si="72"/>
        <v>0</v>
      </c>
      <c r="GP66">
        <f t="shared" si="73"/>
        <v>0</v>
      </c>
      <c r="GR66">
        <v>0</v>
      </c>
      <c r="GS66">
        <v>3</v>
      </c>
      <c r="GT66">
        <v>0</v>
      </c>
      <c r="GU66" t="s">
        <v>3</v>
      </c>
      <c r="GV66">
        <f t="shared" si="67"/>
        <v>0</v>
      </c>
      <c r="GW66">
        <v>1</v>
      </c>
      <c r="GX66">
        <f t="shared" si="68"/>
        <v>0</v>
      </c>
      <c r="HA66">
        <v>0</v>
      </c>
      <c r="HB66">
        <v>0</v>
      </c>
      <c r="HC66">
        <f t="shared" si="69"/>
        <v>0</v>
      </c>
      <c r="HE66" t="s">
        <v>3</v>
      </c>
      <c r="HF66" t="s">
        <v>3</v>
      </c>
      <c r="HM66" t="s">
        <v>3</v>
      </c>
      <c r="HN66" t="s">
        <v>64</v>
      </c>
      <c r="HO66" t="s">
        <v>65</v>
      </c>
      <c r="HP66" t="s">
        <v>61</v>
      </c>
      <c r="HQ66" t="s">
        <v>61</v>
      </c>
      <c r="HS66">
        <v>0</v>
      </c>
      <c r="IK66">
        <v>0</v>
      </c>
    </row>
    <row r="67" spans="1:245" x14ac:dyDescent="0.2">
      <c r="A67">
        <v>18</v>
      </c>
      <c r="B67">
        <v>1</v>
      </c>
      <c r="C67">
        <v>172</v>
      </c>
      <c r="E67" t="s">
        <v>187</v>
      </c>
      <c r="F67" t="s">
        <v>178</v>
      </c>
      <c r="G67" t="s">
        <v>179</v>
      </c>
      <c r="H67" t="s">
        <v>180</v>
      </c>
      <c r="I67">
        <f>I66*J67</f>
        <v>0</v>
      </c>
      <c r="J67">
        <v>0</v>
      </c>
      <c r="K67">
        <v>0</v>
      </c>
      <c r="O67">
        <f t="shared" si="53"/>
        <v>0</v>
      </c>
      <c r="P67">
        <f>ROUND(CQ67*I67,2)</f>
        <v>0</v>
      </c>
      <c r="Q67">
        <f>ROUND(CR67*I67,2)</f>
        <v>0</v>
      </c>
      <c r="R67">
        <f>ROUND(CS67*I67,2)</f>
        <v>0</v>
      </c>
      <c r="S67">
        <f>ROUND(CT67*I67,2)</f>
        <v>0</v>
      </c>
      <c r="T67">
        <f t="shared" si="54"/>
        <v>0</v>
      </c>
      <c r="U67">
        <f>ROUND(CV67*I67,7)</f>
        <v>0</v>
      </c>
      <c r="V67">
        <f>ROUND(CW67*I67,7)</f>
        <v>0</v>
      </c>
      <c r="W67">
        <f t="shared" si="55"/>
        <v>0</v>
      </c>
      <c r="X67">
        <f t="shared" si="56"/>
        <v>0</v>
      </c>
      <c r="Y67">
        <f t="shared" si="57"/>
        <v>0</v>
      </c>
      <c r="AA67">
        <v>50265625</v>
      </c>
      <c r="AB67">
        <f t="shared" si="58"/>
        <v>0</v>
      </c>
      <c r="AC67">
        <f>ROUND((ES67),6)</f>
        <v>0</v>
      </c>
      <c r="AD67">
        <f>ROUND((((ET67)-(EU67))+AE67),6)</f>
        <v>0</v>
      </c>
      <c r="AE67">
        <f t="shared" ref="AE67:AF69" si="77">ROUND((EU67),6)</f>
        <v>0</v>
      </c>
      <c r="AF67">
        <f t="shared" si="77"/>
        <v>0</v>
      </c>
      <c r="AG67">
        <f t="shared" si="59"/>
        <v>0</v>
      </c>
      <c r="AH67">
        <f t="shared" ref="AH67:AI69" si="78">(EW67)</f>
        <v>0</v>
      </c>
      <c r="AI67">
        <f t="shared" si="78"/>
        <v>0</v>
      </c>
      <c r="AJ67">
        <f t="shared" si="60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102</v>
      </c>
      <c r="AU67">
        <v>58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6001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102</v>
      </c>
      <c r="CA67">
        <v>58</v>
      </c>
      <c r="CB67" t="s">
        <v>3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61"/>
        <v>0</v>
      </c>
      <c r="CQ67">
        <f>ROUND(AL67*BC67,2)</f>
        <v>0</v>
      </c>
      <c r="CR67">
        <f>ROUND(AM67*BB67,2)</f>
        <v>0</v>
      </c>
      <c r="CS67">
        <f>ROUND(AN67*BS67,2)</f>
        <v>0</v>
      </c>
      <c r="CT67">
        <f>ROUND(AO67*BA67,2)</f>
        <v>0</v>
      </c>
      <c r="CU67">
        <f t="shared" si="62"/>
        <v>0</v>
      </c>
      <c r="CV67">
        <f t="shared" ref="CV67:CW69" si="79">AH67</f>
        <v>0</v>
      </c>
      <c r="CW67">
        <f t="shared" si="79"/>
        <v>0</v>
      </c>
      <c r="CX67">
        <f t="shared" si="63"/>
        <v>0</v>
      </c>
      <c r="CY67">
        <f t="shared" si="64"/>
        <v>0</v>
      </c>
      <c r="CZ67">
        <f t="shared" si="65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180</v>
      </c>
      <c r="DW67" t="s">
        <v>180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49077858</v>
      </c>
      <c r="EF67">
        <v>2</v>
      </c>
      <c r="EG67" t="s">
        <v>20</v>
      </c>
      <c r="EH67">
        <v>6</v>
      </c>
      <c r="EI67" t="s">
        <v>61</v>
      </c>
      <c r="EJ67">
        <v>1</v>
      </c>
      <c r="EK67">
        <v>6001</v>
      </c>
      <c r="EL67" t="s">
        <v>61</v>
      </c>
      <c r="EM67" t="s">
        <v>62</v>
      </c>
      <c r="EO67" t="s">
        <v>3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v>0</v>
      </c>
      <c r="FS67">
        <v>0</v>
      </c>
      <c r="FX67">
        <v>102</v>
      </c>
      <c r="FY67">
        <v>58</v>
      </c>
      <c r="GA67" t="s">
        <v>3</v>
      </c>
      <c r="GD67">
        <v>1</v>
      </c>
      <c r="GF67">
        <v>1245307886</v>
      </c>
      <c r="GG67">
        <v>2</v>
      </c>
      <c r="GH67">
        <v>1</v>
      </c>
      <c r="GI67">
        <v>-2</v>
      </c>
      <c r="GJ67">
        <v>0</v>
      </c>
      <c r="GK67">
        <v>0</v>
      </c>
      <c r="GL67">
        <f t="shared" si="70"/>
        <v>0</v>
      </c>
      <c r="GM67">
        <f t="shared" si="66"/>
        <v>0</v>
      </c>
      <c r="GN67">
        <f t="shared" si="71"/>
        <v>0</v>
      </c>
      <c r="GO67">
        <f t="shared" si="72"/>
        <v>0</v>
      </c>
      <c r="GP67">
        <f t="shared" si="73"/>
        <v>0</v>
      </c>
      <c r="GR67">
        <v>0</v>
      </c>
      <c r="GS67">
        <v>3</v>
      </c>
      <c r="GT67">
        <v>0</v>
      </c>
      <c r="GU67" t="s">
        <v>3</v>
      </c>
      <c r="GV67">
        <f t="shared" si="67"/>
        <v>0</v>
      </c>
      <c r="GW67">
        <v>1</v>
      </c>
      <c r="GX67">
        <f t="shared" si="68"/>
        <v>0</v>
      </c>
      <c r="HA67">
        <v>0</v>
      </c>
      <c r="HB67">
        <v>0</v>
      </c>
      <c r="HC67">
        <f t="shared" si="69"/>
        <v>0</v>
      </c>
      <c r="HE67" t="s">
        <v>3</v>
      </c>
      <c r="HF67" t="s">
        <v>3</v>
      </c>
      <c r="HM67" t="s">
        <v>3</v>
      </c>
      <c r="HN67" t="s">
        <v>64</v>
      </c>
      <c r="HO67" t="s">
        <v>65</v>
      </c>
      <c r="HP67" t="s">
        <v>61</v>
      </c>
      <c r="HQ67" t="s">
        <v>61</v>
      </c>
      <c r="HS67">
        <v>0</v>
      </c>
      <c r="IK67">
        <v>0</v>
      </c>
    </row>
    <row r="68" spans="1:245" x14ac:dyDescent="0.2">
      <c r="A68">
        <v>18</v>
      </c>
      <c r="B68">
        <v>1</v>
      </c>
      <c r="C68">
        <v>173</v>
      </c>
      <c r="E68" t="s">
        <v>188</v>
      </c>
      <c r="F68" t="s">
        <v>67</v>
      </c>
      <c r="G68" t="s">
        <v>68</v>
      </c>
      <c r="H68" t="s">
        <v>18</v>
      </c>
      <c r="I68">
        <f>I66*J68</f>
        <v>0</v>
      </c>
      <c r="J68">
        <v>101.5</v>
      </c>
      <c r="K68">
        <v>101.5</v>
      </c>
      <c r="O68">
        <f t="shared" si="53"/>
        <v>0</v>
      </c>
      <c r="P68">
        <f>ROUND(CQ68*I68,2)</f>
        <v>0</v>
      </c>
      <c r="Q68">
        <f>ROUND(CR68*I68,2)</f>
        <v>0</v>
      </c>
      <c r="R68">
        <f>ROUND(CS68*I68,2)</f>
        <v>0</v>
      </c>
      <c r="S68">
        <f>ROUND(CT68*I68,2)</f>
        <v>0</v>
      </c>
      <c r="T68">
        <f t="shared" si="54"/>
        <v>0</v>
      </c>
      <c r="U68">
        <f>ROUND(CV68*I68,7)</f>
        <v>0</v>
      </c>
      <c r="V68">
        <f>ROUND(CW68*I68,7)</f>
        <v>0</v>
      </c>
      <c r="W68">
        <f t="shared" si="55"/>
        <v>0</v>
      </c>
      <c r="X68">
        <f t="shared" si="56"/>
        <v>0</v>
      </c>
      <c r="Y68">
        <f t="shared" si="57"/>
        <v>0</v>
      </c>
      <c r="AA68">
        <v>50265625</v>
      </c>
      <c r="AB68">
        <f t="shared" si="58"/>
        <v>0</v>
      </c>
      <c r="AC68">
        <f>ROUND((ES68),6)</f>
        <v>0</v>
      </c>
      <c r="AD68">
        <f>ROUND((((ET68)-(EU68))+AE68),6)</f>
        <v>0</v>
      </c>
      <c r="AE68">
        <f t="shared" si="77"/>
        <v>0</v>
      </c>
      <c r="AF68">
        <f t="shared" si="77"/>
        <v>0</v>
      </c>
      <c r="AG68">
        <f t="shared" si="59"/>
        <v>0</v>
      </c>
      <c r="AH68">
        <f t="shared" si="78"/>
        <v>0</v>
      </c>
      <c r="AI68">
        <f t="shared" si="78"/>
        <v>0</v>
      </c>
      <c r="AJ68">
        <f t="shared" si="60"/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102</v>
      </c>
      <c r="AU68">
        <v>58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3</v>
      </c>
      <c r="BE68" t="s">
        <v>3</v>
      </c>
      <c r="BF68" t="s">
        <v>3</v>
      </c>
      <c r="BG68" t="s">
        <v>3</v>
      </c>
      <c r="BH68">
        <v>3</v>
      </c>
      <c r="BI68">
        <v>1</v>
      </c>
      <c r="BJ68" t="s">
        <v>3</v>
      </c>
      <c r="BM68">
        <v>6001</v>
      </c>
      <c r="BN68">
        <v>0</v>
      </c>
      <c r="BO68" t="s">
        <v>3</v>
      </c>
      <c r="BP68">
        <v>0</v>
      </c>
      <c r="BQ68">
        <v>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102</v>
      </c>
      <c r="CA68">
        <v>58</v>
      </c>
      <c r="CB68" t="s">
        <v>3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61"/>
        <v>0</v>
      </c>
      <c r="CQ68">
        <f>ROUND(AL68*BC68,2)</f>
        <v>0</v>
      </c>
      <c r="CR68">
        <f>ROUND(AM68*BB68,2)</f>
        <v>0</v>
      </c>
      <c r="CS68">
        <f>ROUND(AN68*BS68,2)</f>
        <v>0</v>
      </c>
      <c r="CT68">
        <f>ROUND(AO68*BA68,2)</f>
        <v>0</v>
      </c>
      <c r="CU68">
        <f t="shared" si="62"/>
        <v>0</v>
      </c>
      <c r="CV68">
        <f t="shared" si="79"/>
        <v>0</v>
      </c>
      <c r="CW68">
        <f t="shared" si="79"/>
        <v>0</v>
      </c>
      <c r="CX68">
        <f t="shared" si="63"/>
        <v>0</v>
      </c>
      <c r="CY68">
        <f t="shared" si="64"/>
        <v>0</v>
      </c>
      <c r="CZ68">
        <f t="shared" si="65"/>
        <v>0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1007</v>
      </c>
      <c r="DV68" t="s">
        <v>18</v>
      </c>
      <c r="DW68" t="s">
        <v>18</v>
      </c>
      <c r="DX68">
        <v>1</v>
      </c>
      <c r="DZ68" t="s">
        <v>3</v>
      </c>
      <c r="EA68" t="s">
        <v>3</v>
      </c>
      <c r="EB68" t="s">
        <v>3</v>
      </c>
      <c r="EC68" t="s">
        <v>3</v>
      </c>
      <c r="EE68">
        <v>49077858</v>
      </c>
      <c r="EF68">
        <v>2</v>
      </c>
      <c r="EG68" t="s">
        <v>20</v>
      </c>
      <c r="EH68">
        <v>6</v>
      </c>
      <c r="EI68" t="s">
        <v>61</v>
      </c>
      <c r="EJ68">
        <v>1</v>
      </c>
      <c r="EK68">
        <v>6001</v>
      </c>
      <c r="EL68" t="s">
        <v>61</v>
      </c>
      <c r="EM68" t="s">
        <v>62</v>
      </c>
      <c r="EO68" t="s">
        <v>3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FQ68">
        <v>0</v>
      </c>
      <c r="FR68">
        <v>0</v>
      </c>
      <c r="FS68">
        <v>0</v>
      </c>
      <c r="FX68">
        <v>102</v>
      </c>
      <c r="FY68">
        <v>58</v>
      </c>
      <c r="GA68" t="s">
        <v>3</v>
      </c>
      <c r="GD68">
        <v>1</v>
      </c>
      <c r="GF68">
        <v>-157982121</v>
      </c>
      <c r="GG68">
        <v>2</v>
      </c>
      <c r="GH68">
        <v>1</v>
      </c>
      <c r="GI68">
        <v>-2</v>
      </c>
      <c r="GJ68">
        <v>0</v>
      </c>
      <c r="GK68">
        <v>0</v>
      </c>
      <c r="GL68">
        <f t="shared" si="70"/>
        <v>0</v>
      </c>
      <c r="GM68">
        <f t="shared" si="66"/>
        <v>0</v>
      </c>
      <c r="GN68">
        <f t="shared" si="71"/>
        <v>0</v>
      </c>
      <c r="GO68">
        <f t="shared" si="72"/>
        <v>0</v>
      </c>
      <c r="GP68">
        <f t="shared" si="73"/>
        <v>0</v>
      </c>
      <c r="GR68">
        <v>0</v>
      </c>
      <c r="GS68">
        <v>3</v>
      </c>
      <c r="GT68">
        <v>0</v>
      </c>
      <c r="GU68" t="s">
        <v>3</v>
      </c>
      <c r="GV68">
        <f t="shared" si="67"/>
        <v>0</v>
      </c>
      <c r="GW68">
        <v>1</v>
      </c>
      <c r="GX68">
        <f t="shared" si="68"/>
        <v>0</v>
      </c>
      <c r="HA68">
        <v>0</v>
      </c>
      <c r="HB68">
        <v>0</v>
      </c>
      <c r="HC68">
        <f t="shared" si="69"/>
        <v>0</v>
      </c>
      <c r="HE68" t="s">
        <v>3</v>
      </c>
      <c r="HF68" t="s">
        <v>3</v>
      </c>
      <c r="HM68" t="s">
        <v>3</v>
      </c>
      <c r="HN68" t="s">
        <v>64</v>
      </c>
      <c r="HO68" t="s">
        <v>65</v>
      </c>
      <c r="HP68" t="s">
        <v>61</v>
      </c>
      <c r="HQ68" t="s">
        <v>61</v>
      </c>
      <c r="HS68">
        <v>0</v>
      </c>
      <c r="IK68">
        <v>0</v>
      </c>
    </row>
    <row r="69" spans="1:245" x14ac:dyDescent="0.2">
      <c r="A69">
        <v>18</v>
      </c>
      <c r="B69">
        <v>1</v>
      </c>
      <c r="C69">
        <v>175</v>
      </c>
      <c r="E69" t="s">
        <v>189</v>
      </c>
      <c r="F69" t="s">
        <v>26</v>
      </c>
      <c r="G69" t="s">
        <v>27</v>
      </c>
      <c r="H69" t="s">
        <v>28</v>
      </c>
      <c r="I69">
        <f>I66*J69</f>
        <v>0</v>
      </c>
      <c r="J69">
        <v>5.69</v>
      </c>
      <c r="K69">
        <v>5.69</v>
      </c>
      <c r="O69">
        <f t="shared" si="53"/>
        <v>0</v>
      </c>
      <c r="P69">
        <f>ROUND(CQ69*I69,2)</f>
        <v>0</v>
      </c>
      <c r="Q69">
        <f>ROUND(CR69*I69,2)</f>
        <v>0</v>
      </c>
      <c r="R69">
        <f>ROUND(CS69*I69,2)</f>
        <v>0</v>
      </c>
      <c r="S69">
        <f>ROUND(CT69*I69,2)</f>
        <v>0</v>
      </c>
      <c r="T69">
        <f t="shared" si="54"/>
        <v>0</v>
      </c>
      <c r="U69">
        <f>ROUND(CV69*I69,7)</f>
        <v>0</v>
      </c>
      <c r="V69">
        <f>ROUND(CW69*I69,7)</f>
        <v>0</v>
      </c>
      <c r="W69">
        <f t="shared" si="55"/>
        <v>0</v>
      </c>
      <c r="X69">
        <f t="shared" si="56"/>
        <v>0</v>
      </c>
      <c r="Y69">
        <f t="shared" si="57"/>
        <v>0</v>
      </c>
      <c r="AA69">
        <v>50265625</v>
      </c>
      <c r="AB69">
        <f t="shared" si="58"/>
        <v>0</v>
      </c>
      <c r="AC69">
        <f>ROUND((ES69),6)</f>
        <v>0</v>
      </c>
      <c r="AD69">
        <f>ROUND((((ET69)-(EU69))+AE69),6)</f>
        <v>0</v>
      </c>
      <c r="AE69">
        <f t="shared" si="77"/>
        <v>0</v>
      </c>
      <c r="AF69">
        <f t="shared" si="77"/>
        <v>0</v>
      </c>
      <c r="AG69">
        <f t="shared" si="59"/>
        <v>0</v>
      </c>
      <c r="AH69">
        <f t="shared" si="78"/>
        <v>0</v>
      </c>
      <c r="AI69">
        <f t="shared" si="78"/>
        <v>0</v>
      </c>
      <c r="AJ69">
        <f t="shared" si="60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102</v>
      </c>
      <c r="AU69">
        <v>58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6001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102</v>
      </c>
      <c r="CA69">
        <v>58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61"/>
        <v>0</v>
      </c>
      <c r="CQ69">
        <f>ROUND(AL69*BC69,2)</f>
        <v>0</v>
      </c>
      <c r="CR69">
        <f>ROUND(AM69*BB69,2)</f>
        <v>0</v>
      </c>
      <c r="CS69">
        <f>ROUND(AN69*BS69,2)</f>
        <v>0</v>
      </c>
      <c r="CT69">
        <f>ROUND(AO69*BA69,2)</f>
        <v>0</v>
      </c>
      <c r="CU69">
        <f t="shared" si="62"/>
        <v>0</v>
      </c>
      <c r="CV69">
        <f t="shared" si="79"/>
        <v>0</v>
      </c>
      <c r="CW69">
        <f t="shared" si="79"/>
        <v>0</v>
      </c>
      <c r="CX69">
        <f t="shared" si="63"/>
        <v>0</v>
      </c>
      <c r="CY69">
        <f t="shared" si="64"/>
        <v>0</v>
      </c>
      <c r="CZ69">
        <f t="shared" si="65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1009</v>
      </c>
      <c r="DV69" t="s">
        <v>28</v>
      </c>
      <c r="DW69" t="s">
        <v>28</v>
      </c>
      <c r="DX69">
        <v>1000</v>
      </c>
      <c r="DZ69" t="s">
        <v>3</v>
      </c>
      <c r="EA69" t="s">
        <v>3</v>
      </c>
      <c r="EB69" t="s">
        <v>3</v>
      </c>
      <c r="EC69" t="s">
        <v>3</v>
      </c>
      <c r="EE69">
        <v>49077858</v>
      </c>
      <c r="EF69">
        <v>2</v>
      </c>
      <c r="EG69" t="s">
        <v>20</v>
      </c>
      <c r="EH69">
        <v>6</v>
      </c>
      <c r="EI69" t="s">
        <v>61</v>
      </c>
      <c r="EJ69">
        <v>1</v>
      </c>
      <c r="EK69">
        <v>6001</v>
      </c>
      <c r="EL69" t="s">
        <v>61</v>
      </c>
      <c r="EM69" t="s">
        <v>62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v>0</v>
      </c>
      <c r="FS69">
        <v>0</v>
      </c>
      <c r="FX69">
        <v>102</v>
      </c>
      <c r="FY69">
        <v>58</v>
      </c>
      <c r="GA69" t="s">
        <v>3</v>
      </c>
      <c r="GD69">
        <v>1</v>
      </c>
      <c r="GF69">
        <v>1471899773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 t="shared" si="70"/>
        <v>0</v>
      </c>
      <c r="GM69">
        <f t="shared" si="66"/>
        <v>0</v>
      </c>
      <c r="GN69">
        <f t="shared" si="71"/>
        <v>0</v>
      </c>
      <c r="GO69">
        <f t="shared" si="72"/>
        <v>0</v>
      </c>
      <c r="GP69">
        <f t="shared" si="73"/>
        <v>0</v>
      </c>
      <c r="GR69">
        <v>0</v>
      </c>
      <c r="GS69">
        <v>3</v>
      </c>
      <c r="GT69">
        <v>0</v>
      </c>
      <c r="GU69" t="s">
        <v>3</v>
      </c>
      <c r="GV69">
        <f t="shared" si="67"/>
        <v>0</v>
      </c>
      <c r="GW69">
        <v>1</v>
      </c>
      <c r="GX69">
        <f t="shared" si="68"/>
        <v>0</v>
      </c>
      <c r="HA69">
        <v>0</v>
      </c>
      <c r="HB69">
        <v>0</v>
      </c>
      <c r="HC69">
        <f t="shared" si="69"/>
        <v>0</v>
      </c>
      <c r="HE69" t="s">
        <v>3</v>
      </c>
      <c r="HF69" t="s">
        <v>3</v>
      </c>
      <c r="HM69" t="s">
        <v>3</v>
      </c>
      <c r="HN69" t="s">
        <v>64</v>
      </c>
      <c r="HO69" t="s">
        <v>65</v>
      </c>
      <c r="HP69" t="s">
        <v>61</v>
      </c>
      <c r="HQ69" t="s">
        <v>61</v>
      </c>
      <c r="HS69">
        <v>0</v>
      </c>
      <c r="IK69">
        <v>0</v>
      </c>
    </row>
    <row r="70" spans="1:245" x14ac:dyDescent="0.2">
      <c r="A70">
        <v>17</v>
      </c>
      <c r="B70">
        <v>1</v>
      </c>
      <c r="C70">
        <f>ROW(SmtRes!A185)</f>
        <v>185</v>
      </c>
      <c r="D70">
        <f>ROW(EtalonRes!A185)</f>
        <v>185</v>
      </c>
      <c r="E70" t="s">
        <v>190</v>
      </c>
      <c r="F70" t="s">
        <v>90</v>
      </c>
      <c r="G70" t="s">
        <v>191</v>
      </c>
      <c r="H70" t="s">
        <v>92</v>
      </c>
      <c r="I70">
        <v>0</v>
      </c>
      <c r="J70">
        <v>0</v>
      </c>
      <c r="K70">
        <v>0</v>
      </c>
      <c r="O70">
        <f t="shared" si="53"/>
        <v>0</v>
      </c>
      <c r="P70">
        <f>SUMIF(SmtRes!AQ176:'SmtRes'!AQ185,"=1",SmtRes!DF176:'SmtRes'!DF185)</f>
        <v>0</v>
      </c>
      <c r="Q70">
        <f>SUMIF(SmtRes!AQ176:'SmtRes'!AQ185,"=1",SmtRes!DG176:'SmtRes'!DG185)</f>
        <v>0</v>
      </c>
      <c r="R70">
        <f>SUMIF(SmtRes!AQ176:'SmtRes'!AQ185,"=1",SmtRes!DH176:'SmtRes'!DH185)</f>
        <v>0</v>
      </c>
      <c r="S70">
        <f>SUMIF(SmtRes!AQ176:'SmtRes'!AQ185,"=1",SmtRes!DI176:'SmtRes'!DI185)</f>
        <v>0</v>
      </c>
      <c r="T70">
        <f t="shared" si="54"/>
        <v>0</v>
      </c>
      <c r="U70">
        <f>SUMIF(SmtRes!AQ176:'SmtRes'!AQ185,"=1",SmtRes!CV176:'SmtRes'!CV185)</f>
        <v>0</v>
      </c>
      <c r="V70">
        <f>SUMIF(SmtRes!AQ176:'SmtRes'!AQ185,"=1",SmtRes!CW176:'SmtRes'!CW185)</f>
        <v>0</v>
      </c>
      <c r="W70">
        <f t="shared" si="55"/>
        <v>0</v>
      </c>
      <c r="X70">
        <f t="shared" si="56"/>
        <v>0</v>
      </c>
      <c r="Y70">
        <f t="shared" si="57"/>
        <v>0</v>
      </c>
      <c r="AA70">
        <v>50265625</v>
      </c>
      <c r="AB70">
        <f t="shared" si="58"/>
        <v>66794.627200000003</v>
      </c>
      <c r="AC70">
        <f>ROUND((SUM(SmtRes!BQ176:'SmtRes'!BQ185)),6)</f>
        <v>49452.06</v>
      </c>
      <c r="AD70">
        <f>ROUND((((SUM(SmtRes!BR176:'SmtRes'!BR185))-(SUM(SmtRes!BS176:'SmtRes'!BS185)))+AE70),6)</f>
        <v>2400.7521999999999</v>
      </c>
      <c r="AE70">
        <f>ROUND((SUM(SmtRes!BS176:'SmtRes'!BS185)),6)</f>
        <v>3060.3737999999998</v>
      </c>
      <c r="AF70">
        <f>ROUND((SUM(SmtRes!BT176:'SmtRes'!BT185)),6)</f>
        <v>14941.815000000001</v>
      </c>
      <c r="AG70">
        <f t="shared" si="59"/>
        <v>0</v>
      </c>
      <c r="AH70">
        <f>(SUM(SmtRes!BU176:'SmtRes'!BU185))</f>
        <v>43.5</v>
      </c>
      <c r="AI70">
        <f>(SUM(SmtRes!BV176:'SmtRes'!BV185))</f>
        <v>7.53</v>
      </c>
      <c r="AJ70">
        <f t="shared" si="60"/>
        <v>0</v>
      </c>
      <c r="AK70">
        <v>69855.001000000004</v>
      </c>
      <c r="AL70">
        <v>49452.06</v>
      </c>
      <c r="AM70">
        <v>2400.7521999999999</v>
      </c>
      <c r="AN70">
        <v>3060.3738000000003</v>
      </c>
      <c r="AO70">
        <v>14941.815000000001</v>
      </c>
      <c r="AP70">
        <v>0</v>
      </c>
      <c r="AQ70">
        <v>43.5</v>
      </c>
      <c r="AR70">
        <v>7.53</v>
      </c>
      <c r="AS70">
        <v>0</v>
      </c>
      <c r="AT70">
        <v>147</v>
      </c>
      <c r="AU70">
        <v>134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1</v>
      </c>
      <c r="BJ70" t="s">
        <v>192</v>
      </c>
      <c r="BM70">
        <v>27001</v>
      </c>
      <c r="BN70">
        <v>0</v>
      </c>
      <c r="BO70" t="s">
        <v>3</v>
      </c>
      <c r="BP70">
        <v>0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147</v>
      </c>
      <c r="CA70">
        <v>134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61"/>
        <v>0</v>
      </c>
      <c r="CQ70">
        <f>SUMIF(SmtRes!AQ176:'SmtRes'!AQ185,"=1",SmtRes!AA176:'SmtRes'!AA185)</f>
        <v>3939.36</v>
      </c>
      <c r="CR70">
        <f>SUMIF(SmtRes!AQ176:'SmtRes'!AQ185,"=1",SmtRes!AB176:'SmtRes'!AB185)</f>
        <v>5242.54</v>
      </c>
      <c r="CS70">
        <f>SUMIF(SmtRes!AQ176:'SmtRes'!AQ185,"=1",SmtRes!AC176:'SmtRes'!AC185)</f>
        <v>1782.59</v>
      </c>
      <c r="CT70">
        <f>SUMIF(SmtRes!AQ176:'SmtRes'!AQ185,"=1",SmtRes!AD176:'SmtRes'!AD185)</f>
        <v>343.49</v>
      </c>
      <c r="CU70">
        <f t="shared" si="62"/>
        <v>0</v>
      </c>
      <c r="CV70">
        <f>SUMIF(SmtRes!AQ176:'SmtRes'!AQ185,"=1",SmtRes!BU176:'SmtRes'!BU185)</f>
        <v>43.5</v>
      </c>
      <c r="CW70">
        <f>SUMIF(SmtRes!AQ176:'SmtRes'!AQ185,"=1",SmtRes!BV176:'SmtRes'!BV185)</f>
        <v>7.53</v>
      </c>
      <c r="CX70">
        <f t="shared" si="63"/>
        <v>0</v>
      </c>
      <c r="CY70">
        <f t="shared" si="64"/>
        <v>0</v>
      </c>
      <c r="CZ70">
        <f t="shared" si="65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1003</v>
      </c>
      <c r="DV70" t="s">
        <v>92</v>
      </c>
      <c r="DW70" t="s">
        <v>92</v>
      </c>
      <c r="DX70">
        <v>100</v>
      </c>
      <c r="DZ70" t="s">
        <v>3</v>
      </c>
      <c r="EA70" t="s">
        <v>3</v>
      </c>
      <c r="EB70" t="s">
        <v>3</v>
      </c>
      <c r="EC70" t="s">
        <v>3</v>
      </c>
      <c r="EE70">
        <v>49077912</v>
      </c>
      <c r="EF70">
        <v>2</v>
      </c>
      <c r="EG70" t="s">
        <v>20</v>
      </c>
      <c r="EH70">
        <v>21</v>
      </c>
      <c r="EI70" t="s">
        <v>94</v>
      </c>
      <c r="EJ70">
        <v>1</v>
      </c>
      <c r="EK70">
        <v>27001</v>
      </c>
      <c r="EL70" t="s">
        <v>94</v>
      </c>
      <c r="EM70" t="s">
        <v>95</v>
      </c>
      <c r="EO70" t="s">
        <v>3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43.5</v>
      </c>
      <c r="EX70">
        <v>7.53</v>
      </c>
      <c r="EY70">
        <v>0</v>
      </c>
      <c r="FQ70">
        <v>0</v>
      </c>
      <c r="FR70">
        <v>0</v>
      </c>
      <c r="FS70">
        <v>0</v>
      </c>
      <c r="FX70">
        <v>147</v>
      </c>
      <c r="FY70">
        <v>134</v>
      </c>
      <c r="GA70" t="s">
        <v>3</v>
      </c>
      <c r="GD70">
        <v>1</v>
      </c>
      <c r="GF70">
        <v>1634237182</v>
      </c>
      <c r="GG70">
        <v>2</v>
      </c>
      <c r="GH70">
        <v>1</v>
      </c>
      <c r="GI70">
        <v>-2</v>
      </c>
      <c r="GJ70">
        <v>0</v>
      </c>
      <c r="GK70">
        <v>0</v>
      </c>
      <c r="GL70">
        <f t="shared" si="70"/>
        <v>0</v>
      </c>
      <c r="GM70">
        <f t="shared" si="66"/>
        <v>0</v>
      </c>
      <c r="GN70">
        <f t="shared" si="71"/>
        <v>0</v>
      </c>
      <c r="GO70">
        <f t="shared" si="72"/>
        <v>0</v>
      </c>
      <c r="GP70">
        <f t="shared" si="73"/>
        <v>0</v>
      </c>
      <c r="GR70">
        <v>0</v>
      </c>
      <c r="GS70">
        <v>3</v>
      </c>
      <c r="GT70">
        <v>0</v>
      </c>
      <c r="GU70" t="s">
        <v>3</v>
      </c>
      <c r="GV70">
        <f t="shared" si="67"/>
        <v>0</v>
      </c>
      <c r="GW70">
        <v>1</v>
      </c>
      <c r="GX70">
        <f t="shared" si="68"/>
        <v>0</v>
      </c>
      <c r="HA70">
        <v>0</v>
      </c>
      <c r="HB70">
        <v>0</v>
      </c>
      <c r="HC70">
        <f t="shared" si="69"/>
        <v>0</v>
      </c>
      <c r="HE70" t="s">
        <v>3</v>
      </c>
      <c r="HF70" t="s">
        <v>3</v>
      </c>
      <c r="HM70" t="s">
        <v>3</v>
      </c>
      <c r="HN70" t="s">
        <v>96</v>
      </c>
      <c r="HO70" t="s">
        <v>97</v>
      </c>
      <c r="HP70" t="s">
        <v>94</v>
      </c>
      <c r="HQ70" t="s">
        <v>94</v>
      </c>
      <c r="HS70">
        <v>0</v>
      </c>
      <c r="IK70">
        <v>0</v>
      </c>
    </row>
    <row r="71" spans="1:245" x14ac:dyDescent="0.2">
      <c r="A71">
        <v>17</v>
      </c>
      <c r="B71">
        <v>1</v>
      </c>
      <c r="C71">
        <f>ROW(SmtRes!A186)</f>
        <v>186</v>
      </c>
      <c r="D71">
        <f>ROW(EtalonRes!A186)</f>
        <v>186</v>
      </c>
      <c r="E71" t="s">
        <v>193</v>
      </c>
      <c r="F71" t="s">
        <v>194</v>
      </c>
      <c r="G71" t="s">
        <v>195</v>
      </c>
      <c r="H71" t="s">
        <v>57</v>
      </c>
      <c r="I71">
        <v>0</v>
      </c>
      <c r="J71">
        <v>0</v>
      </c>
      <c r="K71">
        <v>0</v>
      </c>
      <c r="O71">
        <f t="shared" si="53"/>
        <v>0</v>
      </c>
      <c r="P71">
        <f>SUMIF(SmtRes!AQ186:'SmtRes'!AQ186,"=1",SmtRes!DF186:'SmtRes'!DF186)</f>
        <v>0</v>
      </c>
      <c r="Q71">
        <f>SUMIF(SmtRes!AQ186:'SmtRes'!AQ186,"=1",SmtRes!DG186:'SmtRes'!DG186)</f>
        <v>0</v>
      </c>
      <c r="R71">
        <f>SUMIF(SmtRes!AQ186:'SmtRes'!AQ186,"=1",SmtRes!DH186:'SmtRes'!DH186)</f>
        <v>0</v>
      </c>
      <c r="S71">
        <f>SUMIF(SmtRes!AQ186:'SmtRes'!AQ186,"=1",SmtRes!DI186:'SmtRes'!DI186)</f>
        <v>0</v>
      </c>
      <c r="T71">
        <f t="shared" si="54"/>
        <v>0</v>
      </c>
      <c r="U71">
        <f>SUMIF(SmtRes!AQ186:'SmtRes'!AQ186,"=1",SmtRes!CV186:'SmtRes'!CV186)</f>
        <v>0</v>
      </c>
      <c r="V71">
        <f>SUMIF(SmtRes!AQ186:'SmtRes'!AQ186,"=1",SmtRes!CW186:'SmtRes'!CW186)</f>
        <v>0</v>
      </c>
      <c r="W71">
        <f t="shared" si="55"/>
        <v>0</v>
      </c>
      <c r="X71">
        <f t="shared" si="56"/>
        <v>0</v>
      </c>
      <c r="Y71">
        <f t="shared" si="57"/>
        <v>0</v>
      </c>
      <c r="AA71">
        <v>50265625</v>
      </c>
      <c r="AB71">
        <f t="shared" si="58"/>
        <v>27384.555</v>
      </c>
      <c r="AC71">
        <f>ROUND((0),6)</f>
        <v>0</v>
      </c>
      <c r="AD71">
        <f>ROUND((((0)-(0))+AE71),6)</f>
        <v>0</v>
      </c>
      <c r="AE71">
        <f>ROUND((0),6)</f>
        <v>0</v>
      </c>
      <c r="AF71">
        <f>ROUND((SUM(SmtRes!BT186:'SmtRes'!BT186)),6)</f>
        <v>27384.555</v>
      </c>
      <c r="AG71">
        <f t="shared" si="59"/>
        <v>0</v>
      </c>
      <c r="AH71">
        <f>(SUM(SmtRes!BU186:'SmtRes'!BU186))</f>
        <v>88.5</v>
      </c>
      <c r="AI71">
        <f>(0)</f>
        <v>0</v>
      </c>
      <c r="AJ71">
        <f t="shared" si="60"/>
        <v>0</v>
      </c>
      <c r="AK71">
        <v>27384.555</v>
      </c>
      <c r="AL71">
        <v>0</v>
      </c>
      <c r="AM71">
        <v>0</v>
      </c>
      <c r="AN71">
        <v>0</v>
      </c>
      <c r="AO71">
        <v>27384.555</v>
      </c>
      <c r="AP71">
        <v>0</v>
      </c>
      <c r="AQ71">
        <v>88.5</v>
      </c>
      <c r="AR71">
        <v>0</v>
      </c>
      <c r="AS71">
        <v>0</v>
      </c>
      <c r="AT71">
        <v>89</v>
      </c>
      <c r="AU71">
        <v>40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196</v>
      </c>
      <c r="BM71">
        <v>1003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89</v>
      </c>
      <c r="CA71">
        <v>40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61"/>
        <v>0</v>
      </c>
      <c r="CQ71">
        <f>SUMIF(SmtRes!AQ186:'SmtRes'!AQ186,"=1",SmtRes!AA186:'SmtRes'!AA186)</f>
        <v>0</v>
      </c>
      <c r="CR71">
        <f>SUMIF(SmtRes!AQ186:'SmtRes'!AQ186,"=1",SmtRes!AB186:'SmtRes'!AB186)</f>
        <v>0</v>
      </c>
      <c r="CS71">
        <f>SUMIF(SmtRes!AQ186:'SmtRes'!AQ186,"=1",SmtRes!AC186:'SmtRes'!AC186)</f>
        <v>0</v>
      </c>
      <c r="CT71">
        <f>SUMIF(SmtRes!AQ186:'SmtRes'!AQ186,"=1",SmtRes!AD186:'SmtRes'!AD186)</f>
        <v>309.43</v>
      </c>
      <c r="CU71">
        <f t="shared" si="62"/>
        <v>0</v>
      </c>
      <c r="CV71">
        <f>SUMIF(SmtRes!AQ186:'SmtRes'!AQ186,"=1",SmtRes!BU186:'SmtRes'!BU186)</f>
        <v>88.5</v>
      </c>
      <c r="CW71">
        <f>SUMIF(SmtRes!AQ186:'SmtRes'!AQ186,"=1",SmtRes!BV186:'SmtRes'!BV186)</f>
        <v>0</v>
      </c>
      <c r="CX71">
        <f t="shared" si="63"/>
        <v>0</v>
      </c>
      <c r="CY71">
        <f t="shared" si="64"/>
        <v>0</v>
      </c>
      <c r="CZ71">
        <f t="shared" si="65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1007</v>
      </c>
      <c r="DV71" t="s">
        <v>57</v>
      </c>
      <c r="DW71" t="s">
        <v>57</v>
      </c>
      <c r="DX71">
        <v>100</v>
      </c>
      <c r="DZ71" t="s">
        <v>3</v>
      </c>
      <c r="EA71" t="s">
        <v>3</v>
      </c>
      <c r="EB71" t="s">
        <v>3</v>
      </c>
      <c r="EC71" t="s">
        <v>3</v>
      </c>
      <c r="EE71">
        <v>49077847</v>
      </c>
      <c r="EF71">
        <v>2</v>
      </c>
      <c r="EG71" t="s">
        <v>20</v>
      </c>
      <c r="EH71">
        <v>1</v>
      </c>
      <c r="EI71" t="s">
        <v>134</v>
      </c>
      <c r="EJ71">
        <v>1</v>
      </c>
      <c r="EK71">
        <v>1003</v>
      </c>
      <c r="EL71" t="s">
        <v>197</v>
      </c>
      <c r="EM71" t="s">
        <v>136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88.5</v>
      </c>
      <c r="EX71">
        <v>0</v>
      </c>
      <c r="EY71">
        <v>0</v>
      </c>
      <c r="FQ71">
        <v>0</v>
      </c>
      <c r="FR71">
        <v>0</v>
      </c>
      <c r="FS71">
        <v>0</v>
      </c>
      <c r="FX71">
        <v>89</v>
      </c>
      <c r="FY71">
        <v>40</v>
      </c>
      <c r="GA71" t="s">
        <v>3</v>
      </c>
      <c r="GD71">
        <v>1</v>
      </c>
      <c r="GF71">
        <v>-554441893</v>
      </c>
      <c r="GG71">
        <v>2</v>
      </c>
      <c r="GH71">
        <v>1</v>
      </c>
      <c r="GI71">
        <v>-2</v>
      </c>
      <c r="GJ71">
        <v>0</v>
      </c>
      <c r="GK71">
        <v>0</v>
      </c>
      <c r="GL71">
        <f t="shared" si="70"/>
        <v>0</v>
      </c>
      <c r="GM71">
        <f t="shared" si="66"/>
        <v>0</v>
      </c>
      <c r="GN71">
        <f t="shared" si="71"/>
        <v>0</v>
      </c>
      <c r="GO71">
        <f t="shared" si="72"/>
        <v>0</v>
      </c>
      <c r="GP71">
        <f t="shared" si="73"/>
        <v>0</v>
      </c>
      <c r="GR71">
        <v>0</v>
      </c>
      <c r="GS71">
        <v>3</v>
      </c>
      <c r="GT71">
        <v>0</v>
      </c>
      <c r="GU71" t="s">
        <v>3</v>
      </c>
      <c r="GV71">
        <f t="shared" si="67"/>
        <v>0</v>
      </c>
      <c r="GW71">
        <v>1</v>
      </c>
      <c r="GX71">
        <f t="shared" si="68"/>
        <v>0</v>
      </c>
      <c r="HA71">
        <v>0</v>
      </c>
      <c r="HB71">
        <v>0</v>
      </c>
      <c r="HC71">
        <f t="shared" si="69"/>
        <v>0</v>
      </c>
      <c r="HE71" t="s">
        <v>3</v>
      </c>
      <c r="HF71" t="s">
        <v>3</v>
      </c>
      <c r="HM71" t="s">
        <v>3</v>
      </c>
      <c r="HN71" t="s">
        <v>198</v>
      </c>
      <c r="HO71" t="s">
        <v>199</v>
      </c>
      <c r="HP71" t="s">
        <v>197</v>
      </c>
      <c r="HQ71" t="s">
        <v>197</v>
      </c>
      <c r="HS71">
        <v>0</v>
      </c>
      <c r="IK71">
        <v>0</v>
      </c>
    </row>
    <row r="72" spans="1:245" x14ac:dyDescent="0.2">
      <c r="A72">
        <v>17</v>
      </c>
      <c r="B72">
        <v>1</v>
      </c>
      <c r="C72">
        <f>ROW(SmtRes!A190)</f>
        <v>190</v>
      </c>
      <c r="D72">
        <f>ROW(EtalonRes!A190)</f>
        <v>190</v>
      </c>
      <c r="E72" t="s">
        <v>200</v>
      </c>
      <c r="F72" t="s">
        <v>157</v>
      </c>
      <c r="G72" t="s">
        <v>201</v>
      </c>
      <c r="H72" t="s">
        <v>57</v>
      </c>
      <c r="I72">
        <v>0</v>
      </c>
      <c r="J72">
        <v>0</v>
      </c>
      <c r="K72">
        <v>0</v>
      </c>
      <c r="O72">
        <f t="shared" si="53"/>
        <v>0</v>
      </c>
      <c r="P72">
        <f>SUMIF(SmtRes!AQ187:'SmtRes'!AQ190,"=1",SmtRes!DF187:'SmtRes'!DF190)</f>
        <v>0</v>
      </c>
      <c r="Q72">
        <f>SUMIF(SmtRes!AQ187:'SmtRes'!AQ190,"=1",SmtRes!DG187:'SmtRes'!DG190)</f>
        <v>0</v>
      </c>
      <c r="R72">
        <f>SUMIF(SmtRes!AQ187:'SmtRes'!AQ190,"=1",SmtRes!DH187:'SmtRes'!DH190)</f>
        <v>0</v>
      </c>
      <c r="S72">
        <f>SUMIF(SmtRes!AQ187:'SmtRes'!AQ190,"=1",SmtRes!DI187:'SmtRes'!DI190)</f>
        <v>0</v>
      </c>
      <c r="T72">
        <f t="shared" si="54"/>
        <v>0</v>
      </c>
      <c r="U72">
        <f>SUMIF(SmtRes!AQ187:'SmtRes'!AQ190,"=1",SmtRes!CV187:'SmtRes'!CV190)</f>
        <v>0</v>
      </c>
      <c r="V72">
        <f>SUMIF(SmtRes!AQ187:'SmtRes'!AQ190,"=1",SmtRes!CW187:'SmtRes'!CW190)</f>
        <v>0</v>
      </c>
      <c r="W72">
        <f t="shared" si="55"/>
        <v>0</v>
      </c>
      <c r="X72">
        <f t="shared" si="56"/>
        <v>0</v>
      </c>
      <c r="Y72">
        <f t="shared" si="57"/>
        <v>0</v>
      </c>
      <c r="AA72">
        <v>50265625</v>
      </c>
      <c r="AB72">
        <f t="shared" si="58"/>
        <v>5557.3284999999996</v>
      </c>
      <c r="AC72">
        <f>ROUND((0),6)</f>
        <v>0</v>
      </c>
      <c r="AD72">
        <f>ROUND((((SUM(SmtRes!BR187:'SmtRes'!BR190))-(SUM(SmtRes!BS187:'SmtRes'!BS190)))+AE72),6)</f>
        <v>1142.1324</v>
      </c>
      <c r="AE72">
        <f>ROUND((SUM(SmtRes!BS187:'SmtRes'!BS190)),6)</f>
        <v>1039.5898</v>
      </c>
      <c r="AF72">
        <f>ROUND((SUM(SmtRes!BT187:'SmtRes'!BT190)),6)</f>
        <v>4415.1961000000001</v>
      </c>
      <c r="AG72">
        <f t="shared" si="59"/>
        <v>0</v>
      </c>
      <c r="AH72">
        <f>(SUM(SmtRes!BU187:'SmtRes'!BU190))</f>
        <v>12.53</v>
      </c>
      <c r="AI72">
        <f>(SUM(SmtRes!BV187:'SmtRes'!BV190))</f>
        <v>2.62</v>
      </c>
      <c r="AJ72">
        <f t="shared" si="60"/>
        <v>0</v>
      </c>
      <c r="AK72">
        <v>6596.9182999999994</v>
      </c>
      <c r="AL72">
        <v>0</v>
      </c>
      <c r="AM72">
        <v>1142.1324</v>
      </c>
      <c r="AN72">
        <v>1039.5898000000002</v>
      </c>
      <c r="AO72">
        <v>4415.1961000000001</v>
      </c>
      <c r="AP72">
        <v>0</v>
      </c>
      <c r="AQ72">
        <v>12.53</v>
      </c>
      <c r="AR72">
        <v>2.62</v>
      </c>
      <c r="AS72">
        <v>0</v>
      </c>
      <c r="AT72">
        <v>92</v>
      </c>
      <c r="AU72">
        <v>46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159</v>
      </c>
      <c r="BM72">
        <v>1001</v>
      </c>
      <c r="BN72">
        <v>0</v>
      </c>
      <c r="BO72" t="s">
        <v>3</v>
      </c>
      <c r="BP72">
        <v>0</v>
      </c>
      <c r="BQ72">
        <v>2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92</v>
      </c>
      <c r="CA72">
        <v>46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61"/>
        <v>0</v>
      </c>
      <c r="CQ72">
        <f>SUMIF(SmtRes!AQ187:'SmtRes'!AQ190,"=1",SmtRes!AA187:'SmtRes'!AA190)</f>
        <v>0</v>
      </c>
      <c r="CR72">
        <f>SUMIF(SmtRes!AQ187:'SmtRes'!AQ190,"=1",SmtRes!AB187:'SmtRes'!AB190)</f>
        <v>429.14</v>
      </c>
      <c r="CS72">
        <f>SUMIF(SmtRes!AQ187:'SmtRes'!AQ190,"=1",SmtRes!AC187:'SmtRes'!AC190)</f>
        <v>396.79</v>
      </c>
      <c r="CT72">
        <f>SUMIF(SmtRes!AQ187:'SmtRes'!AQ190,"=1",SmtRes!AD187:'SmtRes'!AD190)</f>
        <v>352.37</v>
      </c>
      <c r="CU72">
        <f t="shared" si="62"/>
        <v>0</v>
      </c>
      <c r="CV72">
        <f>SUMIF(SmtRes!AQ187:'SmtRes'!AQ190,"=1",SmtRes!BU187:'SmtRes'!BU190)</f>
        <v>12.53</v>
      </c>
      <c r="CW72">
        <f>SUMIF(SmtRes!AQ187:'SmtRes'!AQ190,"=1",SmtRes!BV187:'SmtRes'!BV190)</f>
        <v>2.62</v>
      </c>
      <c r="CX72">
        <f t="shared" si="63"/>
        <v>0</v>
      </c>
      <c r="CY72">
        <f t="shared" si="64"/>
        <v>0</v>
      </c>
      <c r="CZ72">
        <f t="shared" si="65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1007</v>
      </c>
      <c r="DV72" t="s">
        <v>57</v>
      </c>
      <c r="DW72" t="s">
        <v>57</v>
      </c>
      <c r="DX72">
        <v>100</v>
      </c>
      <c r="DZ72" t="s">
        <v>3</v>
      </c>
      <c r="EA72" t="s">
        <v>3</v>
      </c>
      <c r="EB72" t="s">
        <v>3</v>
      </c>
      <c r="EC72" t="s">
        <v>3</v>
      </c>
      <c r="EE72">
        <v>49077845</v>
      </c>
      <c r="EF72">
        <v>2</v>
      </c>
      <c r="EG72" t="s">
        <v>20</v>
      </c>
      <c r="EH72">
        <v>1</v>
      </c>
      <c r="EI72" t="s">
        <v>134</v>
      </c>
      <c r="EJ72">
        <v>1</v>
      </c>
      <c r="EK72">
        <v>1001</v>
      </c>
      <c r="EL72" t="s">
        <v>135</v>
      </c>
      <c r="EM72" t="s">
        <v>136</v>
      </c>
      <c r="EO72" t="s">
        <v>3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12.53</v>
      </c>
      <c r="EX72">
        <v>2.62</v>
      </c>
      <c r="EY72">
        <v>0</v>
      </c>
      <c r="FQ72">
        <v>0</v>
      </c>
      <c r="FR72">
        <v>0</v>
      </c>
      <c r="FS72">
        <v>0</v>
      </c>
      <c r="FX72">
        <v>92</v>
      </c>
      <c r="FY72">
        <v>46</v>
      </c>
      <c r="GA72" t="s">
        <v>3</v>
      </c>
      <c r="GD72">
        <v>1</v>
      </c>
      <c r="GF72">
        <v>-719184649</v>
      </c>
      <c r="GG72">
        <v>2</v>
      </c>
      <c r="GH72">
        <v>1</v>
      </c>
      <c r="GI72">
        <v>-2</v>
      </c>
      <c r="GJ72">
        <v>0</v>
      </c>
      <c r="GK72">
        <v>0</v>
      </c>
      <c r="GL72">
        <f t="shared" si="70"/>
        <v>0</v>
      </c>
      <c r="GM72">
        <f t="shared" si="66"/>
        <v>0</v>
      </c>
      <c r="GN72">
        <f t="shared" si="71"/>
        <v>0</v>
      </c>
      <c r="GO72">
        <f t="shared" si="72"/>
        <v>0</v>
      </c>
      <c r="GP72">
        <f t="shared" si="73"/>
        <v>0</v>
      </c>
      <c r="GR72">
        <v>0</v>
      </c>
      <c r="GS72">
        <v>3</v>
      </c>
      <c r="GT72">
        <v>0</v>
      </c>
      <c r="GU72" t="s">
        <v>3</v>
      </c>
      <c r="GV72">
        <f t="shared" si="67"/>
        <v>0</v>
      </c>
      <c r="GW72">
        <v>1</v>
      </c>
      <c r="GX72">
        <f t="shared" si="68"/>
        <v>0</v>
      </c>
      <c r="HA72">
        <v>0</v>
      </c>
      <c r="HB72">
        <v>0</v>
      </c>
      <c r="HC72">
        <f t="shared" si="69"/>
        <v>0</v>
      </c>
      <c r="HE72" t="s">
        <v>3</v>
      </c>
      <c r="HF72" t="s">
        <v>3</v>
      </c>
      <c r="HM72" t="s">
        <v>3</v>
      </c>
      <c r="HN72" t="s">
        <v>137</v>
      </c>
      <c r="HO72" t="s">
        <v>138</v>
      </c>
      <c r="HP72" t="s">
        <v>135</v>
      </c>
      <c r="HQ72" t="s">
        <v>135</v>
      </c>
      <c r="HS72">
        <v>0</v>
      </c>
      <c r="IK72">
        <v>0</v>
      </c>
    </row>
    <row r="73" spans="1:245" x14ac:dyDescent="0.2">
      <c r="A73">
        <v>17</v>
      </c>
      <c r="B73">
        <v>1</v>
      </c>
      <c r="C73">
        <f>ROW(SmtRes!A191)</f>
        <v>191</v>
      </c>
      <c r="D73">
        <f>ROW(EtalonRes!A191)</f>
        <v>191</v>
      </c>
      <c r="E73" t="s">
        <v>202</v>
      </c>
      <c r="F73" t="s">
        <v>203</v>
      </c>
      <c r="G73" t="s">
        <v>204</v>
      </c>
      <c r="H73" t="s">
        <v>150</v>
      </c>
      <c r="I73">
        <v>0</v>
      </c>
      <c r="J73">
        <v>0</v>
      </c>
      <c r="K73">
        <v>0</v>
      </c>
      <c r="O73">
        <f t="shared" si="53"/>
        <v>0</v>
      </c>
      <c r="P73">
        <f>SUMIF(SmtRes!AQ191:'SmtRes'!AQ191,"=1",SmtRes!DF191:'SmtRes'!DF191)</f>
        <v>0</v>
      </c>
      <c r="Q73">
        <f>SUMIF(SmtRes!AQ191:'SmtRes'!AQ191,"=1",SmtRes!DG191:'SmtRes'!DG191)</f>
        <v>0</v>
      </c>
      <c r="R73">
        <f>SUMIF(SmtRes!AQ191:'SmtRes'!AQ191,"=1",SmtRes!DH191:'SmtRes'!DH191)</f>
        <v>0</v>
      </c>
      <c r="S73">
        <f>SUMIF(SmtRes!AQ191:'SmtRes'!AQ191,"=1",SmtRes!DI191:'SmtRes'!DI191)</f>
        <v>0</v>
      </c>
      <c r="T73">
        <f t="shared" si="54"/>
        <v>0</v>
      </c>
      <c r="U73">
        <f>SUMIF(SmtRes!AQ191:'SmtRes'!AQ191,"=1",SmtRes!CV191:'SmtRes'!CV191)</f>
        <v>0</v>
      </c>
      <c r="V73">
        <f>SUMIF(SmtRes!AQ191:'SmtRes'!AQ191,"=1",SmtRes!CW191:'SmtRes'!CW191)</f>
        <v>0</v>
      </c>
      <c r="W73">
        <f t="shared" si="55"/>
        <v>0</v>
      </c>
      <c r="X73">
        <f t="shared" si="56"/>
        <v>0</v>
      </c>
      <c r="Y73">
        <f t="shared" si="57"/>
        <v>0</v>
      </c>
      <c r="AA73">
        <v>50265625</v>
      </c>
      <c r="AB73">
        <f t="shared" si="58"/>
        <v>30480.005000000001</v>
      </c>
      <c r="AC73">
        <f>ROUND((0),6)</f>
        <v>0</v>
      </c>
      <c r="AD73">
        <f>ROUND((((0)-(0))+AE73),6)</f>
        <v>0</v>
      </c>
      <c r="AE73">
        <f>ROUND((0),6)</f>
        <v>0</v>
      </c>
      <c r="AF73">
        <f>ROUND((SUM(SmtRes!BT191:'SmtRes'!BT191)),6)</f>
        <v>30480.005000000001</v>
      </c>
      <c r="AG73">
        <f t="shared" si="59"/>
        <v>0</v>
      </c>
      <c r="AH73">
        <f>(SUM(SmtRes!BU191:'SmtRes'!BU191))</f>
        <v>86.5</v>
      </c>
      <c r="AI73">
        <f>(0)</f>
        <v>0</v>
      </c>
      <c r="AJ73">
        <f t="shared" si="60"/>
        <v>0</v>
      </c>
      <c r="AK73">
        <v>30480.005000000001</v>
      </c>
      <c r="AL73">
        <v>0</v>
      </c>
      <c r="AM73">
        <v>0</v>
      </c>
      <c r="AN73">
        <v>0</v>
      </c>
      <c r="AO73">
        <v>30480.005000000001</v>
      </c>
      <c r="AP73">
        <v>0</v>
      </c>
      <c r="AQ73">
        <v>86.5</v>
      </c>
      <c r="AR73">
        <v>0</v>
      </c>
      <c r="AS73">
        <v>0</v>
      </c>
      <c r="AT73">
        <v>92</v>
      </c>
      <c r="AU73">
        <v>46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205</v>
      </c>
      <c r="BM73">
        <v>1001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92</v>
      </c>
      <c r="CA73">
        <v>46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61"/>
        <v>0</v>
      </c>
      <c r="CQ73">
        <f>SUMIF(SmtRes!AQ191:'SmtRes'!AQ191,"=1",SmtRes!AA191:'SmtRes'!AA191)</f>
        <v>0</v>
      </c>
      <c r="CR73">
        <f>SUMIF(SmtRes!AQ191:'SmtRes'!AQ191,"=1",SmtRes!AB191:'SmtRes'!AB191)</f>
        <v>0</v>
      </c>
      <c r="CS73">
        <f>SUMIF(SmtRes!AQ191:'SmtRes'!AQ191,"=1",SmtRes!AC191:'SmtRes'!AC191)</f>
        <v>0</v>
      </c>
      <c r="CT73">
        <f>SUMIF(SmtRes!AQ191:'SmtRes'!AQ191,"=1",SmtRes!AD191:'SmtRes'!AD191)</f>
        <v>352.37</v>
      </c>
      <c r="CU73">
        <f t="shared" si="62"/>
        <v>0</v>
      </c>
      <c r="CV73">
        <f>SUMIF(SmtRes!AQ191:'SmtRes'!AQ191,"=1",SmtRes!BU191:'SmtRes'!BU191)</f>
        <v>86.5</v>
      </c>
      <c r="CW73">
        <f>SUMIF(SmtRes!AQ191:'SmtRes'!AQ191,"=1",SmtRes!BV191:'SmtRes'!BV191)</f>
        <v>0</v>
      </c>
      <c r="CX73">
        <f t="shared" si="63"/>
        <v>0</v>
      </c>
      <c r="CY73">
        <f t="shared" si="64"/>
        <v>0</v>
      </c>
      <c r="CZ73">
        <f t="shared" si="65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1005</v>
      </c>
      <c r="DV73" t="s">
        <v>150</v>
      </c>
      <c r="DW73" t="s">
        <v>150</v>
      </c>
      <c r="DX73">
        <v>1000</v>
      </c>
      <c r="DZ73" t="s">
        <v>3</v>
      </c>
      <c r="EA73" t="s">
        <v>3</v>
      </c>
      <c r="EB73" t="s">
        <v>3</v>
      </c>
      <c r="EC73" t="s">
        <v>3</v>
      </c>
      <c r="EE73">
        <v>49077845</v>
      </c>
      <c r="EF73">
        <v>2</v>
      </c>
      <c r="EG73" t="s">
        <v>20</v>
      </c>
      <c r="EH73">
        <v>1</v>
      </c>
      <c r="EI73" t="s">
        <v>134</v>
      </c>
      <c r="EJ73">
        <v>1</v>
      </c>
      <c r="EK73">
        <v>1001</v>
      </c>
      <c r="EL73" t="s">
        <v>135</v>
      </c>
      <c r="EM73" t="s">
        <v>136</v>
      </c>
      <c r="EO73" t="s">
        <v>3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86.5</v>
      </c>
      <c r="EX73">
        <v>0</v>
      </c>
      <c r="EY73">
        <v>0</v>
      </c>
      <c r="FQ73">
        <v>0</v>
      </c>
      <c r="FR73">
        <v>0</v>
      </c>
      <c r="FS73">
        <v>0</v>
      </c>
      <c r="FX73">
        <v>92</v>
      </c>
      <c r="FY73">
        <v>46</v>
      </c>
      <c r="GA73" t="s">
        <v>3</v>
      </c>
      <c r="GD73">
        <v>1</v>
      </c>
      <c r="GF73">
        <v>1273359379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70"/>
        <v>0</v>
      </c>
      <c r="GM73">
        <f t="shared" si="66"/>
        <v>0</v>
      </c>
      <c r="GN73">
        <f t="shared" si="71"/>
        <v>0</v>
      </c>
      <c r="GO73">
        <f t="shared" si="72"/>
        <v>0</v>
      </c>
      <c r="GP73">
        <f t="shared" si="73"/>
        <v>0</v>
      </c>
      <c r="GR73">
        <v>0</v>
      </c>
      <c r="GS73">
        <v>3</v>
      </c>
      <c r="GT73">
        <v>0</v>
      </c>
      <c r="GU73" t="s">
        <v>3</v>
      </c>
      <c r="GV73">
        <f t="shared" si="67"/>
        <v>0</v>
      </c>
      <c r="GW73">
        <v>1</v>
      </c>
      <c r="GX73">
        <f t="shared" si="68"/>
        <v>0</v>
      </c>
      <c r="HA73">
        <v>0</v>
      </c>
      <c r="HB73">
        <v>0</v>
      </c>
      <c r="HC73">
        <f t="shared" si="69"/>
        <v>0</v>
      </c>
      <c r="HE73" t="s">
        <v>3</v>
      </c>
      <c r="HF73" t="s">
        <v>3</v>
      </c>
      <c r="HM73" t="s">
        <v>3</v>
      </c>
      <c r="HN73" t="s">
        <v>137</v>
      </c>
      <c r="HO73" t="s">
        <v>138</v>
      </c>
      <c r="HP73" t="s">
        <v>135</v>
      </c>
      <c r="HQ73" t="s">
        <v>135</v>
      </c>
      <c r="HS73">
        <v>0</v>
      </c>
      <c r="IK73">
        <v>0</v>
      </c>
    </row>
    <row r="75" spans="1:245" x14ac:dyDescent="0.2">
      <c r="A75" s="2">
        <v>51</v>
      </c>
      <c r="B75" s="2">
        <f>B20</f>
        <v>1</v>
      </c>
      <c r="C75" s="2">
        <f>A20</f>
        <v>3</v>
      </c>
      <c r="D75" s="2">
        <f>ROW(A20)</f>
        <v>20</v>
      </c>
      <c r="E75" s="2"/>
      <c r="F75" s="2" t="str">
        <f>IF(F20&lt;&gt;"",F20,"")</f>
        <v>Новая локальная смета</v>
      </c>
      <c r="G75" s="2" t="str">
        <f>IF(G20&lt;&gt;"",G20,"")</f>
        <v>Новая локальная смета</v>
      </c>
      <c r="H75" s="2">
        <v>0</v>
      </c>
      <c r="I75" s="2"/>
      <c r="J75" s="2"/>
      <c r="K75" s="2"/>
      <c r="L75" s="2"/>
      <c r="M75" s="2"/>
      <c r="N75" s="2"/>
      <c r="O75" s="2">
        <f t="shared" ref="O75:T75" si="80">ROUND(AB75,2)</f>
        <v>130116.37</v>
      </c>
      <c r="P75" s="2">
        <f t="shared" si="80"/>
        <v>-21171.49</v>
      </c>
      <c r="Q75" s="2">
        <f t="shared" si="80"/>
        <v>-19658.39</v>
      </c>
      <c r="R75" s="2">
        <f t="shared" si="80"/>
        <v>-1595.21</v>
      </c>
      <c r="S75" s="2">
        <f t="shared" si="80"/>
        <v>172541.46</v>
      </c>
      <c r="T75" s="2">
        <f t="shared" si="80"/>
        <v>0</v>
      </c>
      <c r="U75" s="2">
        <f>AH75</f>
        <v>471.81148000000002</v>
      </c>
      <c r="V75" s="2">
        <f>AI75</f>
        <v>0</v>
      </c>
      <c r="W75" s="2">
        <f>ROUND(AJ75,2)</f>
        <v>0</v>
      </c>
      <c r="X75" s="2">
        <f>ROUND(AK75,2)</f>
        <v>239324.75</v>
      </c>
      <c r="Y75" s="2">
        <f>ROUND(AL75,2)</f>
        <v>158980.01</v>
      </c>
      <c r="Z75" s="2"/>
      <c r="AA75" s="2"/>
      <c r="AB75" s="2">
        <f>ROUND(SUMIF(AA24:AA73,"=50265625",O24:O73),2)</f>
        <v>130116.37</v>
      </c>
      <c r="AC75" s="2">
        <f>ROUND(SUMIF(AA24:AA73,"=50265625",P24:P73),2)</f>
        <v>-21171.49</v>
      </c>
      <c r="AD75" s="2">
        <f>ROUND(SUMIF(AA24:AA73,"=50265625",Q24:Q73),2)</f>
        <v>-19658.39</v>
      </c>
      <c r="AE75" s="2">
        <f>ROUND(SUMIF(AA24:AA73,"=50265625",R24:R73),2)</f>
        <v>-1595.21</v>
      </c>
      <c r="AF75" s="2">
        <f>ROUND(SUMIF(AA24:AA73,"=50265625",S24:S73),2)</f>
        <v>172541.46</v>
      </c>
      <c r="AG75" s="2">
        <f>ROUND(SUMIF(AA24:AA73,"=50265625",T24:T73),2)</f>
        <v>0</v>
      </c>
      <c r="AH75" s="2">
        <f>SUMIF(AA24:AA73,"=50265625",U24:U73)</f>
        <v>471.81148000000002</v>
      </c>
      <c r="AI75" s="2">
        <f>SUMIF(AA24:AA73,"=50265625",V24:V73)</f>
        <v>0</v>
      </c>
      <c r="AJ75" s="2">
        <f>ROUND(SUMIF(AA24:AA73,"=50265625",W24:W73),2)</f>
        <v>0</v>
      </c>
      <c r="AK75" s="2">
        <f>ROUND(SUMIF(AA24:AA73,"=50265625",X24:X73),2)</f>
        <v>239324.75</v>
      </c>
      <c r="AL75" s="2">
        <f>ROUND(SUMIF(AA24:AA73,"=50265625",Y24:Y73),2)</f>
        <v>158980.01</v>
      </c>
      <c r="AM75" s="2"/>
      <c r="AN75" s="2"/>
      <c r="AO75" s="2">
        <f t="shared" ref="AO75:BD75" si="81">ROUND(BX75,2)</f>
        <v>0</v>
      </c>
      <c r="AP75" s="2">
        <f t="shared" si="81"/>
        <v>0</v>
      </c>
      <c r="AQ75" s="2">
        <f t="shared" si="81"/>
        <v>0</v>
      </c>
      <c r="AR75" s="2">
        <f t="shared" si="81"/>
        <v>528421.13</v>
      </c>
      <c r="AS75" s="2">
        <f t="shared" si="81"/>
        <v>528421.13</v>
      </c>
      <c r="AT75" s="2">
        <f t="shared" si="81"/>
        <v>0</v>
      </c>
      <c r="AU75" s="2">
        <f t="shared" si="81"/>
        <v>0</v>
      </c>
      <c r="AV75" s="2">
        <f t="shared" si="81"/>
        <v>-21171.49</v>
      </c>
      <c r="AW75" s="2">
        <f t="shared" si="81"/>
        <v>-21171.49</v>
      </c>
      <c r="AX75" s="2">
        <f t="shared" si="81"/>
        <v>0</v>
      </c>
      <c r="AY75" s="2">
        <f t="shared" si="81"/>
        <v>-21171.49</v>
      </c>
      <c r="AZ75" s="2">
        <f t="shared" si="81"/>
        <v>0</v>
      </c>
      <c r="BA75" s="2">
        <f t="shared" si="81"/>
        <v>0</v>
      </c>
      <c r="BB75" s="2">
        <f t="shared" si="81"/>
        <v>0</v>
      </c>
      <c r="BC75" s="2">
        <f t="shared" si="81"/>
        <v>0</v>
      </c>
      <c r="BD75" s="2">
        <f t="shared" si="81"/>
        <v>0</v>
      </c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>
        <f>ROUND(SUMIF(AA24:AA73,"=50265625",FQ24:FQ73),2)</f>
        <v>0</v>
      </c>
      <c r="BY75" s="2">
        <f>ROUND(SUMIF(AA24:AA73,"=50265625",FR24:FR73),2)</f>
        <v>0</v>
      </c>
      <c r="BZ75" s="2">
        <f>ROUND(SUMIF(AA24:AA73,"=50265625",GL24:GL73),2)</f>
        <v>0</v>
      </c>
      <c r="CA75" s="2">
        <f>ROUND(SUMIF(AA24:AA73,"=50265625",GM24:GM73),2)</f>
        <v>528421.13</v>
      </c>
      <c r="CB75" s="2">
        <f>ROUND(SUMIF(AA24:AA73,"=50265625",GN24:GN73),2)</f>
        <v>528421.13</v>
      </c>
      <c r="CC75" s="2">
        <f>ROUND(SUMIF(AA24:AA73,"=50265625",GO24:GO73),2)</f>
        <v>0</v>
      </c>
      <c r="CD75" s="2">
        <f>ROUND(SUMIF(AA24:AA73,"=50265625",GP24:GP73),2)</f>
        <v>0</v>
      </c>
      <c r="CE75" s="2">
        <f>AC75-BX75</f>
        <v>-21171.49</v>
      </c>
      <c r="CF75" s="2">
        <f>AC75-BY75</f>
        <v>-21171.49</v>
      </c>
      <c r="CG75" s="2">
        <f>BX75-BZ75</f>
        <v>0</v>
      </c>
      <c r="CH75" s="2">
        <f>AC75-BX75-BY75+BZ75</f>
        <v>-21171.49</v>
      </c>
      <c r="CI75" s="2">
        <f>BY75-BZ75</f>
        <v>0</v>
      </c>
      <c r="CJ75" s="2">
        <f>ROUND(SUMIF(AA24:AA73,"=50265625",GX24:GX73),2)</f>
        <v>0</v>
      </c>
      <c r="CK75" s="2">
        <f>ROUND(SUMIF(AA24:AA73,"=50265625",GY24:GY73),2)</f>
        <v>0</v>
      </c>
      <c r="CL75" s="2">
        <f>ROUND(SUMIF(AA24:AA73,"=50265625",GZ24:GZ73),2)</f>
        <v>0</v>
      </c>
      <c r="CM75" s="2">
        <f>ROUND(SUMIF(AA24:AA73,"=50265625",HD24:HD73),2)</f>
        <v>0</v>
      </c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>
        <v>0</v>
      </c>
    </row>
    <row r="77" spans="1:245" x14ac:dyDescent="0.2">
      <c r="A77" s="4">
        <v>50</v>
      </c>
      <c r="B77" s="4">
        <v>1</v>
      </c>
      <c r="C77" s="4">
        <v>0</v>
      </c>
      <c r="D77" s="4">
        <v>1</v>
      </c>
      <c r="E77" s="4">
        <v>201</v>
      </c>
      <c r="F77" s="4">
        <f>ROUND(Source!O75,O77)</f>
        <v>130116.37</v>
      </c>
      <c r="G77" s="4" t="s">
        <v>206</v>
      </c>
      <c r="H77" s="4" t="s">
        <v>207</v>
      </c>
      <c r="I77" s="4"/>
      <c r="J77" s="4"/>
      <c r="K77" s="4">
        <v>201</v>
      </c>
      <c r="L77" s="4">
        <v>1</v>
      </c>
      <c r="M77" s="4">
        <v>1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130116.36999999998</v>
      </c>
      <c r="X77" s="4">
        <v>1</v>
      </c>
      <c r="Y77" s="4">
        <v>130116.36999999998</v>
      </c>
      <c r="Z77" s="4"/>
      <c r="AA77" s="4"/>
      <c r="AB77" s="4"/>
    </row>
    <row r="78" spans="1:245" x14ac:dyDescent="0.2">
      <c r="A78" s="4">
        <v>50</v>
      </c>
      <c r="B78" s="4">
        <v>0</v>
      </c>
      <c r="C78" s="4">
        <v>0</v>
      </c>
      <c r="D78" s="4">
        <v>1</v>
      </c>
      <c r="E78" s="4">
        <v>202</v>
      </c>
      <c r="F78" s="4">
        <f>ROUND(Source!P75,O78)</f>
        <v>-21171.49</v>
      </c>
      <c r="G78" s="4" t="s">
        <v>208</v>
      </c>
      <c r="H78" s="4" t="s">
        <v>209</v>
      </c>
      <c r="I78" s="4"/>
      <c r="J78" s="4"/>
      <c r="K78" s="4">
        <v>202</v>
      </c>
      <c r="L78" s="4">
        <v>2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-21171.49</v>
      </c>
      <c r="X78" s="4">
        <v>1</v>
      </c>
      <c r="Y78" s="4">
        <v>-21171.49</v>
      </c>
      <c r="Z78" s="4"/>
      <c r="AA78" s="4"/>
      <c r="AB78" s="4"/>
    </row>
    <row r="79" spans="1:245" x14ac:dyDescent="0.2">
      <c r="A79" s="4">
        <v>50</v>
      </c>
      <c r="B79" s="4">
        <v>0</v>
      </c>
      <c r="C79" s="4">
        <v>0</v>
      </c>
      <c r="D79" s="4">
        <v>1</v>
      </c>
      <c r="E79" s="4">
        <v>222</v>
      </c>
      <c r="F79" s="4">
        <f>ROUND(Source!AO75,O79)</f>
        <v>0</v>
      </c>
      <c r="G79" s="4" t="s">
        <v>210</v>
      </c>
      <c r="H79" s="4" t="s">
        <v>211</v>
      </c>
      <c r="I79" s="4"/>
      <c r="J79" s="4"/>
      <c r="K79" s="4">
        <v>222</v>
      </c>
      <c r="L79" s="4">
        <v>3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>
        <v>0</v>
      </c>
      <c r="X79" s="4">
        <v>1</v>
      </c>
      <c r="Y79" s="4">
        <v>0</v>
      </c>
      <c r="Z79" s="4"/>
      <c r="AA79" s="4"/>
      <c r="AB79" s="4"/>
    </row>
    <row r="80" spans="1:245" x14ac:dyDescent="0.2">
      <c r="A80" s="4">
        <v>50</v>
      </c>
      <c r="B80" s="4">
        <v>0</v>
      </c>
      <c r="C80" s="4">
        <v>0</v>
      </c>
      <c r="D80" s="4">
        <v>1</v>
      </c>
      <c r="E80" s="4">
        <v>225</v>
      </c>
      <c r="F80" s="4">
        <f>ROUND(Source!AV75,O80)</f>
        <v>-21171.49</v>
      </c>
      <c r="G80" s="4" t="s">
        <v>212</v>
      </c>
      <c r="H80" s="4" t="s">
        <v>213</v>
      </c>
      <c r="I80" s="4"/>
      <c r="J80" s="4"/>
      <c r="K80" s="4">
        <v>225</v>
      </c>
      <c r="L80" s="4">
        <v>4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-21171.49</v>
      </c>
      <c r="X80" s="4">
        <v>1</v>
      </c>
      <c r="Y80" s="4">
        <v>-21171.49</v>
      </c>
      <c r="Z80" s="4"/>
      <c r="AA80" s="4"/>
      <c r="AB80" s="4"/>
    </row>
    <row r="81" spans="1:28" x14ac:dyDescent="0.2">
      <c r="A81" s="4">
        <v>50</v>
      </c>
      <c r="B81" s="4">
        <v>1</v>
      </c>
      <c r="C81" s="4">
        <v>0</v>
      </c>
      <c r="D81" s="4">
        <v>1</v>
      </c>
      <c r="E81" s="4">
        <v>226</v>
      </c>
      <c r="F81" s="4">
        <f>ROUND(Source!AW75,O81)</f>
        <v>-21171.49</v>
      </c>
      <c r="G81" s="4" t="s">
        <v>214</v>
      </c>
      <c r="H81" s="4" t="s">
        <v>215</v>
      </c>
      <c r="I81" s="4"/>
      <c r="J81" s="4"/>
      <c r="K81" s="4">
        <v>226</v>
      </c>
      <c r="L81" s="4">
        <v>5</v>
      </c>
      <c r="M81" s="4">
        <v>1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-21171.49</v>
      </c>
      <c r="X81" s="4">
        <v>1</v>
      </c>
      <c r="Y81" s="4">
        <v>-21171.49</v>
      </c>
      <c r="Z81" s="4"/>
      <c r="AA81" s="4"/>
      <c r="AB81" s="4"/>
    </row>
    <row r="82" spans="1:28" x14ac:dyDescent="0.2">
      <c r="A82" s="4">
        <v>50</v>
      </c>
      <c r="B82" s="4">
        <v>0</v>
      </c>
      <c r="C82" s="4">
        <v>0</v>
      </c>
      <c r="D82" s="4">
        <v>1</v>
      </c>
      <c r="E82" s="4">
        <v>227</v>
      </c>
      <c r="F82" s="4">
        <f>ROUND(Source!AX75,O82)</f>
        <v>0</v>
      </c>
      <c r="G82" s="4" t="s">
        <v>216</v>
      </c>
      <c r="H82" s="4" t="s">
        <v>217</v>
      </c>
      <c r="I82" s="4"/>
      <c r="J82" s="4"/>
      <c r="K82" s="4">
        <v>227</v>
      </c>
      <c r="L82" s="4">
        <v>6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 x14ac:dyDescent="0.2">
      <c r="A83" s="4">
        <v>50</v>
      </c>
      <c r="B83" s="4">
        <v>0</v>
      </c>
      <c r="C83" s="4">
        <v>0</v>
      </c>
      <c r="D83" s="4">
        <v>1</v>
      </c>
      <c r="E83" s="4">
        <v>228</v>
      </c>
      <c r="F83" s="4">
        <f>ROUND(Source!AY75,O83)</f>
        <v>-21171.49</v>
      </c>
      <c r="G83" s="4" t="s">
        <v>218</v>
      </c>
      <c r="H83" s="4" t="s">
        <v>219</v>
      </c>
      <c r="I83" s="4"/>
      <c r="J83" s="4"/>
      <c r="K83" s="4">
        <v>228</v>
      </c>
      <c r="L83" s="4">
        <v>7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-21171.49</v>
      </c>
      <c r="X83" s="4">
        <v>1</v>
      </c>
      <c r="Y83" s="4">
        <v>-21171.49</v>
      </c>
      <c r="Z83" s="4"/>
      <c r="AA83" s="4"/>
      <c r="AB83" s="4"/>
    </row>
    <row r="84" spans="1:28" x14ac:dyDescent="0.2">
      <c r="A84" s="4">
        <v>50</v>
      </c>
      <c r="B84" s="4">
        <v>0</v>
      </c>
      <c r="C84" s="4">
        <v>0</v>
      </c>
      <c r="D84" s="4">
        <v>1</v>
      </c>
      <c r="E84" s="4">
        <v>216</v>
      </c>
      <c r="F84" s="4">
        <f>ROUND(Source!AP75,O84)</f>
        <v>0</v>
      </c>
      <c r="G84" s="4" t="s">
        <v>220</v>
      </c>
      <c r="H84" s="4" t="s">
        <v>221</v>
      </c>
      <c r="I84" s="4"/>
      <c r="J84" s="4"/>
      <c r="K84" s="4">
        <v>216</v>
      </c>
      <c r="L84" s="4">
        <v>8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</row>
    <row r="85" spans="1:28" x14ac:dyDescent="0.2">
      <c r="A85" s="4">
        <v>50</v>
      </c>
      <c r="B85" s="4">
        <v>0</v>
      </c>
      <c r="C85" s="4">
        <v>0</v>
      </c>
      <c r="D85" s="4">
        <v>1</v>
      </c>
      <c r="E85" s="4">
        <v>223</v>
      </c>
      <c r="F85" s="4">
        <f>ROUND(Source!AQ75,O85)</f>
        <v>0</v>
      </c>
      <c r="G85" s="4" t="s">
        <v>222</v>
      </c>
      <c r="H85" s="4" t="s">
        <v>223</v>
      </c>
      <c r="I85" s="4"/>
      <c r="J85" s="4"/>
      <c r="K85" s="4">
        <v>223</v>
      </c>
      <c r="L85" s="4">
        <v>9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8" x14ac:dyDescent="0.2">
      <c r="A86" s="4">
        <v>50</v>
      </c>
      <c r="B86" s="4">
        <v>0</v>
      </c>
      <c r="C86" s="4">
        <v>0</v>
      </c>
      <c r="D86" s="4">
        <v>1</v>
      </c>
      <c r="E86" s="4">
        <v>229</v>
      </c>
      <c r="F86" s="4">
        <f>ROUND(Source!AZ75,O86)</f>
        <v>0</v>
      </c>
      <c r="G86" s="4" t="s">
        <v>224</v>
      </c>
      <c r="H86" s="4" t="s">
        <v>225</v>
      </c>
      <c r="I86" s="4"/>
      <c r="J86" s="4"/>
      <c r="K86" s="4">
        <v>229</v>
      </c>
      <c r="L86" s="4">
        <v>10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</row>
    <row r="87" spans="1:28" x14ac:dyDescent="0.2">
      <c r="A87" s="4">
        <v>50</v>
      </c>
      <c r="B87" s="4">
        <v>1</v>
      </c>
      <c r="C87" s="4">
        <v>0</v>
      </c>
      <c r="D87" s="4">
        <v>1</v>
      </c>
      <c r="E87" s="4">
        <v>203</v>
      </c>
      <c r="F87" s="4">
        <f>ROUND(Source!Q75,O87)</f>
        <v>-19658.39</v>
      </c>
      <c r="G87" s="4" t="s">
        <v>226</v>
      </c>
      <c r="H87" s="4" t="s">
        <v>227</v>
      </c>
      <c r="I87" s="4"/>
      <c r="J87" s="4"/>
      <c r="K87" s="4">
        <v>203</v>
      </c>
      <c r="L87" s="4">
        <v>11</v>
      </c>
      <c r="M87" s="4">
        <v>1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-19658.39</v>
      </c>
      <c r="X87" s="4">
        <v>1</v>
      </c>
      <c r="Y87" s="4">
        <v>-19658.39</v>
      </c>
      <c r="Z87" s="4"/>
      <c r="AA87" s="4"/>
      <c r="AB87" s="4"/>
    </row>
    <row r="88" spans="1:28" x14ac:dyDescent="0.2">
      <c r="A88" s="4">
        <v>50</v>
      </c>
      <c r="B88" s="4">
        <v>0</v>
      </c>
      <c r="C88" s="4">
        <v>0</v>
      </c>
      <c r="D88" s="4">
        <v>1</v>
      </c>
      <c r="E88" s="4">
        <v>231</v>
      </c>
      <c r="F88" s="4">
        <f>ROUND(Source!BB75,O88)</f>
        <v>0</v>
      </c>
      <c r="G88" s="4" t="s">
        <v>228</v>
      </c>
      <c r="H88" s="4" t="s">
        <v>229</v>
      </c>
      <c r="I88" s="4"/>
      <c r="J88" s="4"/>
      <c r="K88" s="4">
        <v>231</v>
      </c>
      <c r="L88" s="4">
        <v>12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</row>
    <row r="89" spans="1:28" x14ac:dyDescent="0.2">
      <c r="A89" s="4">
        <v>50</v>
      </c>
      <c r="B89" s="4">
        <v>1</v>
      </c>
      <c r="C89" s="4">
        <v>0</v>
      </c>
      <c r="D89" s="4">
        <v>1</v>
      </c>
      <c r="E89" s="4">
        <v>204</v>
      </c>
      <c r="F89" s="4">
        <f>ROUND(Source!R75,O89)</f>
        <v>-1595.21</v>
      </c>
      <c r="G89" s="4" t="s">
        <v>230</v>
      </c>
      <c r="H89" s="4" t="s">
        <v>231</v>
      </c>
      <c r="I89" s="4"/>
      <c r="J89" s="4"/>
      <c r="K89" s="4">
        <v>204</v>
      </c>
      <c r="L89" s="4">
        <v>13</v>
      </c>
      <c r="M89" s="4">
        <v>1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-1595.2099999999998</v>
      </c>
      <c r="X89" s="4">
        <v>1</v>
      </c>
      <c r="Y89" s="4">
        <v>-1595.2099999999998</v>
      </c>
      <c r="Z89" s="4"/>
      <c r="AA89" s="4"/>
      <c r="AB89" s="4"/>
    </row>
    <row r="90" spans="1:28" x14ac:dyDescent="0.2">
      <c r="A90" s="4">
        <v>50</v>
      </c>
      <c r="B90" s="4">
        <v>1</v>
      </c>
      <c r="C90" s="4">
        <v>0</v>
      </c>
      <c r="D90" s="4">
        <v>1</v>
      </c>
      <c r="E90" s="4">
        <v>205</v>
      </c>
      <c r="F90" s="4">
        <f>ROUND(Source!S75,O90)</f>
        <v>172541.46</v>
      </c>
      <c r="G90" s="4" t="s">
        <v>232</v>
      </c>
      <c r="H90" s="4" t="s">
        <v>233</v>
      </c>
      <c r="I90" s="4"/>
      <c r="J90" s="4"/>
      <c r="K90" s="4">
        <v>205</v>
      </c>
      <c r="L90" s="4">
        <v>14</v>
      </c>
      <c r="M90" s="4">
        <v>1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172541.46</v>
      </c>
      <c r="X90" s="4">
        <v>1</v>
      </c>
      <c r="Y90" s="4">
        <v>172541.46</v>
      </c>
      <c r="Z90" s="4"/>
      <c r="AA90" s="4"/>
      <c r="AB90" s="4"/>
    </row>
    <row r="91" spans="1:28" x14ac:dyDescent="0.2">
      <c r="A91" s="4">
        <v>50</v>
      </c>
      <c r="B91" s="4">
        <v>0</v>
      </c>
      <c r="C91" s="4">
        <v>0</v>
      </c>
      <c r="D91" s="4">
        <v>1</v>
      </c>
      <c r="E91" s="4">
        <v>232</v>
      </c>
      <c r="F91" s="4">
        <f>ROUND(Source!BC75,O91)</f>
        <v>0</v>
      </c>
      <c r="G91" s="4" t="s">
        <v>234</v>
      </c>
      <c r="H91" s="4" t="s">
        <v>235</v>
      </c>
      <c r="I91" s="4"/>
      <c r="J91" s="4"/>
      <c r="K91" s="4">
        <v>232</v>
      </c>
      <c r="L91" s="4">
        <v>15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</row>
    <row r="92" spans="1:28" x14ac:dyDescent="0.2">
      <c r="A92" s="4">
        <v>50</v>
      </c>
      <c r="B92" s="4">
        <v>0</v>
      </c>
      <c r="C92" s="4">
        <v>0</v>
      </c>
      <c r="D92" s="4">
        <v>1</v>
      </c>
      <c r="E92" s="4">
        <v>214</v>
      </c>
      <c r="F92" s="4">
        <f>ROUND(Source!AS75,O92)</f>
        <v>528421.13</v>
      </c>
      <c r="G92" s="4" t="s">
        <v>236</v>
      </c>
      <c r="H92" s="4" t="s">
        <v>237</v>
      </c>
      <c r="I92" s="4"/>
      <c r="J92" s="4"/>
      <c r="K92" s="4">
        <v>214</v>
      </c>
      <c r="L92" s="4">
        <v>16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528421.13</v>
      </c>
      <c r="X92" s="4">
        <v>1</v>
      </c>
      <c r="Y92" s="4">
        <v>528421.13</v>
      </c>
      <c r="Z92" s="4"/>
      <c r="AA92" s="4"/>
      <c r="AB92" s="4"/>
    </row>
    <row r="93" spans="1:28" x14ac:dyDescent="0.2">
      <c r="A93" s="4">
        <v>50</v>
      </c>
      <c r="B93" s="4">
        <v>0</v>
      </c>
      <c r="C93" s="4">
        <v>0</v>
      </c>
      <c r="D93" s="4">
        <v>1</v>
      </c>
      <c r="E93" s="4">
        <v>215</v>
      </c>
      <c r="F93" s="4">
        <f>ROUND(Source!AT75,O93)</f>
        <v>0</v>
      </c>
      <c r="G93" s="4" t="s">
        <v>238</v>
      </c>
      <c r="H93" s="4" t="s">
        <v>239</v>
      </c>
      <c r="I93" s="4"/>
      <c r="J93" s="4"/>
      <c r="K93" s="4">
        <v>215</v>
      </c>
      <c r="L93" s="4">
        <v>17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0</v>
      </c>
      <c r="X93" s="4">
        <v>1</v>
      </c>
      <c r="Y93" s="4">
        <v>0</v>
      </c>
      <c r="Z93" s="4"/>
      <c r="AA93" s="4"/>
      <c r="AB93" s="4"/>
    </row>
    <row r="94" spans="1:28" x14ac:dyDescent="0.2">
      <c r="A94" s="4">
        <v>50</v>
      </c>
      <c r="B94" s="4">
        <v>0</v>
      </c>
      <c r="C94" s="4">
        <v>0</v>
      </c>
      <c r="D94" s="4">
        <v>1</v>
      </c>
      <c r="E94" s="4">
        <v>217</v>
      </c>
      <c r="F94" s="4">
        <f>ROUND(Source!AU75,O94)</f>
        <v>0</v>
      </c>
      <c r="G94" s="4" t="s">
        <v>240</v>
      </c>
      <c r="H94" s="4" t="s">
        <v>241</v>
      </c>
      <c r="I94" s="4"/>
      <c r="J94" s="4"/>
      <c r="K94" s="4">
        <v>217</v>
      </c>
      <c r="L94" s="4">
        <v>18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</row>
    <row r="95" spans="1:28" x14ac:dyDescent="0.2">
      <c r="A95" s="4">
        <v>50</v>
      </c>
      <c r="B95" s="4">
        <v>0</v>
      </c>
      <c r="C95" s="4">
        <v>0</v>
      </c>
      <c r="D95" s="4">
        <v>1</v>
      </c>
      <c r="E95" s="4">
        <v>230</v>
      </c>
      <c r="F95" s="4">
        <f>ROUND(Source!BA75,O95)</f>
        <v>0</v>
      </c>
      <c r="G95" s="4" t="s">
        <v>242</v>
      </c>
      <c r="H95" s="4" t="s">
        <v>243</v>
      </c>
      <c r="I95" s="4"/>
      <c r="J95" s="4"/>
      <c r="K95" s="4">
        <v>230</v>
      </c>
      <c r="L95" s="4">
        <v>19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8" x14ac:dyDescent="0.2">
      <c r="A96" s="4">
        <v>50</v>
      </c>
      <c r="B96" s="4">
        <v>0</v>
      </c>
      <c r="C96" s="4">
        <v>0</v>
      </c>
      <c r="D96" s="4">
        <v>1</v>
      </c>
      <c r="E96" s="4">
        <v>206</v>
      </c>
      <c r="F96" s="4">
        <f>ROUND(Source!T75,O96)</f>
        <v>0</v>
      </c>
      <c r="G96" s="4" t="s">
        <v>244</v>
      </c>
      <c r="H96" s="4" t="s">
        <v>245</v>
      </c>
      <c r="I96" s="4"/>
      <c r="J96" s="4"/>
      <c r="K96" s="4">
        <v>206</v>
      </c>
      <c r="L96" s="4">
        <v>20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</row>
    <row r="97" spans="1:206" x14ac:dyDescent="0.2">
      <c r="A97" s="4">
        <v>50</v>
      </c>
      <c r="B97" s="4">
        <v>0</v>
      </c>
      <c r="C97" s="4">
        <v>0</v>
      </c>
      <c r="D97" s="4">
        <v>1</v>
      </c>
      <c r="E97" s="4">
        <v>207</v>
      </c>
      <c r="F97" s="4">
        <f>ROUND(Source!U75,O97)</f>
        <v>471.81148000000002</v>
      </c>
      <c r="G97" s="4" t="s">
        <v>246</v>
      </c>
      <c r="H97" s="4" t="s">
        <v>247</v>
      </c>
      <c r="I97" s="4"/>
      <c r="J97" s="4"/>
      <c r="K97" s="4">
        <v>207</v>
      </c>
      <c r="L97" s="4">
        <v>21</v>
      </c>
      <c r="M97" s="4">
        <v>3</v>
      </c>
      <c r="N97" s="4" t="s">
        <v>3</v>
      </c>
      <c r="O97" s="4">
        <v>7</v>
      </c>
      <c r="P97" s="4"/>
      <c r="Q97" s="4"/>
      <c r="R97" s="4"/>
      <c r="S97" s="4"/>
      <c r="T97" s="4"/>
      <c r="U97" s="4"/>
      <c r="V97" s="4"/>
      <c r="W97" s="4">
        <v>471.81148000000002</v>
      </c>
      <c r="X97" s="4">
        <v>1</v>
      </c>
      <c r="Y97" s="4">
        <v>471.81148000000002</v>
      </c>
      <c r="Z97" s="4"/>
      <c r="AA97" s="4"/>
      <c r="AB97" s="4"/>
    </row>
    <row r="98" spans="1:206" x14ac:dyDescent="0.2">
      <c r="A98" s="4">
        <v>50</v>
      </c>
      <c r="B98" s="4">
        <v>0</v>
      </c>
      <c r="C98" s="4">
        <v>0</v>
      </c>
      <c r="D98" s="4">
        <v>1</v>
      </c>
      <c r="E98" s="4">
        <v>208</v>
      </c>
      <c r="F98" s="4">
        <f>ROUND(Source!V75,O98)</f>
        <v>0</v>
      </c>
      <c r="G98" s="4" t="s">
        <v>248</v>
      </c>
      <c r="H98" s="4" t="s">
        <v>249</v>
      </c>
      <c r="I98" s="4"/>
      <c r="J98" s="4"/>
      <c r="K98" s="4">
        <v>208</v>
      </c>
      <c r="L98" s="4">
        <v>22</v>
      </c>
      <c r="M98" s="4">
        <v>3</v>
      </c>
      <c r="N98" s="4" t="s">
        <v>3</v>
      </c>
      <c r="O98" s="4">
        <v>7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06" x14ac:dyDescent="0.2">
      <c r="A99" s="4">
        <v>50</v>
      </c>
      <c r="B99" s="4">
        <v>0</v>
      </c>
      <c r="C99" s="4">
        <v>0</v>
      </c>
      <c r="D99" s="4">
        <v>1</v>
      </c>
      <c r="E99" s="4">
        <v>209</v>
      </c>
      <c r="F99" s="4">
        <f>ROUND(Source!W75,O99)</f>
        <v>0</v>
      </c>
      <c r="G99" s="4" t="s">
        <v>250</v>
      </c>
      <c r="H99" s="4" t="s">
        <v>251</v>
      </c>
      <c r="I99" s="4"/>
      <c r="J99" s="4"/>
      <c r="K99" s="4">
        <v>209</v>
      </c>
      <c r="L99" s="4">
        <v>23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06" x14ac:dyDescent="0.2">
      <c r="A100" s="4">
        <v>50</v>
      </c>
      <c r="B100" s="4">
        <v>0</v>
      </c>
      <c r="C100" s="4">
        <v>0</v>
      </c>
      <c r="D100" s="4">
        <v>1</v>
      </c>
      <c r="E100" s="4">
        <v>233</v>
      </c>
      <c r="F100" s="4">
        <f>ROUND(Source!BD75,O100)</f>
        <v>0</v>
      </c>
      <c r="G100" s="4" t="s">
        <v>252</v>
      </c>
      <c r="H100" s="4" t="s">
        <v>253</v>
      </c>
      <c r="I100" s="4"/>
      <c r="J100" s="4"/>
      <c r="K100" s="4">
        <v>233</v>
      </c>
      <c r="L100" s="4">
        <v>24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</row>
    <row r="101" spans="1:206" x14ac:dyDescent="0.2">
      <c r="A101" s="4">
        <v>50</v>
      </c>
      <c r="B101" s="4">
        <v>1</v>
      </c>
      <c r="C101" s="4">
        <v>0</v>
      </c>
      <c r="D101" s="4">
        <v>1</v>
      </c>
      <c r="E101" s="4">
        <v>210</v>
      </c>
      <c r="F101" s="4">
        <f>ROUND(Source!X75,O101)</f>
        <v>239324.75</v>
      </c>
      <c r="G101" s="4" t="s">
        <v>254</v>
      </c>
      <c r="H101" s="4" t="s">
        <v>255</v>
      </c>
      <c r="I101" s="4"/>
      <c r="J101" s="4"/>
      <c r="K101" s="4">
        <v>210</v>
      </c>
      <c r="L101" s="4">
        <v>25</v>
      </c>
      <c r="M101" s="4">
        <v>1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239324.75</v>
      </c>
      <c r="X101" s="4">
        <v>1</v>
      </c>
      <c r="Y101" s="4">
        <v>239324.75</v>
      </c>
      <c r="Z101" s="4"/>
      <c r="AA101" s="4"/>
      <c r="AB101" s="4"/>
    </row>
    <row r="102" spans="1:206" x14ac:dyDescent="0.2">
      <c r="A102" s="4">
        <v>50</v>
      </c>
      <c r="B102" s="4">
        <v>1</v>
      </c>
      <c r="C102" s="4">
        <v>0</v>
      </c>
      <c r="D102" s="4">
        <v>1</v>
      </c>
      <c r="E102" s="4">
        <v>211</v>
      </c>
      <c r="F102" s="4">
        <f>ROUND(Source!Y75,O102)</f>
        <v>158980.01</v>
      </c>
      <c r="G102" s="4" t="s">
        <v>256</v>
      </c>
      <c r="H102" s="4" t="s">
        <v>257</v>
      </c>
      <c r="I102" s="4"/>
      <c r="J102" s="4"/>
      <c r="K102" s="4">
        <v>211</v>
      </c>
      <c r="L102" s="4">
        <v>26</v>
      </c>
      <c r="M102" s="4">
        <v>1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158980.01</v>
      </c>
      <c r="X102" s="4">
        <v>1</v>
      </c>
      <c r="Y102" s="4">
        <v>158980.01</v>
      </c>
      <c r="Z102" s="4"/>
      <c r="AA102" s="4"/>
      <c r="AB102" s="4"/>
    </row>
    <row r="103" spans="1:206" x14ac:dyDescent="0.2">
      <c r="A103" s="4">
        <v>50</v>
      </c>
      <c r="B103" s="4">
        <v>1</v>
      </c>
      <c r="C103" s="4">
        <v>0</v>
      </c>
      <c r="D103" s="4">
        <v>1</v>
      </c>
      <c r="E103" s="4">
        <v>224</v>
      </c>
      <c r="F103" s="4">
        <f>ROUND(Source!AR75,O103)</f>
        <v>528421.13</v>
      </c>
      <c r="G103" s="4" t="s">
        <v>258</v>
      </c>
      <c r="H103" s="4" t="s">
        <v>259</v>
      </c>
      <c r="I103" s="4"/>
      <c r="J103" s="4"/>
      <c r="K103" s="4">
        <v>224</v>
      </c>
      <c r="L103" s="4">
        <v>27</v>
      </c>
      <c r="M103" s="4">
        <v>1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528421.13</v>
      </c>
      <c r="X103" s="4">
        <v>1</v>
      </c>
      <c r="Y103" s="4">
        <v>528421.13</v>
      </c>
      <c r="Z103" s="4"/>
      <c r="AA103" s="4"/>
      <c r="AB103" s="4"/>
    </row>
    <row r="105" spans="1:206" x14ac:dyDescent="0.2">
      <c r="A105" s="2">
        <v>51</v>
      </c>
      <c r="B105" s="2">
        <f>B12</f>
        <v>165</v>
      </c>
      <c r="C105" s="2">
        <f>A12</f>
        <v>1</v>
      </c>
      <c r="D105" s="2">
        <f>ROW(A12)</f>
        <v>12</v>
      </c>
      <c r="E105" s="2"/>
      <c r="F105" s="2" t="str">
        <f>IF(F12&lt;&gt;"",F12,"")</f>
        <v>Новый объект_(Копия)_(Копия)_(Копия)_(Копия)_(Копия)_(Копия)_(Копия)_(Копия)_(Копия)_(Копия)</v>
      </c>
      <c r="G105" s="2" t="str">
        <f>IF(G12&lt;&gt;"",G12,"")</f>
        <v>МОДУЛЬ приемн.отделение Ленина 1 19,06,26 (стена 1*23,4) упор пандуса</v>
      </c>
      <c r="H105" s="2">
        <v>0</v>
      </c>
      <c r="I105" s="2"/>
      <c r="J105" s="2"/>
      <c r="K105" s="2"/>
      <c r="L105" s="2"/>
      <c r="M105" s="2"/>
      <c r="N105" s="2"/>
      <c r="O105" s="2">
        <f t="shared" ref="O105:T105" si="82">ROUND(O75,2)</f>
        <v>130116.37</v>
      </c>
      <c r="P105" s="2">
        <f t="shared" si="82"/>
        <v>-21171.49</v>
      </c>
      <c r="Q105" s="2">
        <f t="shared" si="82"/>
        <v>-19658.39</v>
      </c>
      <c r="R105" s="2">
        <f t="shared" si="82"/>
        <v>-1595.21</v>
      </c>
      <c r="S105" s="2">
        <f t="shared" si="82"/>
        <v>172541.46</v>
      </c>
      <c r="T105" s="2">
        <f t="shared" si="82"/>
        <v>0</v>
      </c>
      <c r="U105" s="2">
        <f>U75</f>
        <v>471.81148000000002</v>
      </c>
      <c r="V105" s="2">
        <f>V75</f>
        <v>0</v>
      </c>
      <c r="W105" s="2">
        <f>ROUND(W75,2)</f>
        <v>0</v>
      </c>
      <c r="X105" s="2">
        <f>ROUND(X75,2)</f>
        <v>239324.75</v>
      </c>
      <c r="Y105" s="2">
        <f>ROUND(Y75,2)</f>
        <v>158980.01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>
        <f t="shared" ref="AO105:BD105" si="83">ROUND(AO75,2)</f>
        <v>0</v>
      </c>
      <c r="AP105" s="2">
        <f t="shared" si="83"/>
        <v>0</v>
      </c>
      <c r="AQ105" s="2">
        <f t="shared" si="83"/>
        <v>0</v>
      </c>
      <c r="AR105" s="2">
        <f t="shared" si="83"/>
        <v>528421.13</v>
      </c>
      <c r="AS105" s="2">
        <f t="shared" si="83"/>
        <v>528421.13</v>
      </c>
      <c r="AT105" s="2">
        <f t="shared" si="83"/>
        <v>0</v>
      </c>
      <c r="AU105" s="2">
        <f t="shared" si="83"/>
        <v>0</v>
      </c>
      <c r="AV105" s="2">
        <f t="shared" si="83"/>
        <v>-21171.49</v>
      </c>
      <c r="AW105" s="2">
        <f t="shared" si="83"/>
        <v>-21171.49</v>
      </c>
      <c r="AX105" s="2">
        <f t="shared" si="83"/>
        <v>0</v>
      </c>
      <c r="AY105" s="2">
        <f t="shared" si="83"/>
        <v>-21171.49</v>
      </c>
      <c r="AZ105" s="2">
        <f t="shared" si="83"/>
        <v>0</v>
      </c>
      <c r="BA105" s="2">
        <f t="shared" si="83"/>
        <v>0</v>
      </c>
      <c r="BB105" s="2">
        <f t="shared" si="83"/>
        <v>0</v>
      </c>
      <c r="BC105" s="2">
        <f t="shared" si="83"/>
        <v>0</v>
      </c>
      <c r="BD105" s="2">
        <f t="shared" si="83"/>
        <v>0</v>
      </c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>
        <v>0</v>
      </c>
    </row>
    <row r="107" spans="1:206" x14ac:dyDescent="0.2">
      <c r="A107" s="4">
        <v>50</v>
      </c>
      <c r="B107" s="4">
        <v>0</v>
      </c>
      <c r="C107" s="4">
        <v>0</v>
      </c>
      <c r="D107" s="4">
        <v>1</v>
      </c>
      <c r="E107" s="4">
        <v>201</v>
      </c>
      <c r="F107" s="4">
        <f>ROUND(Source!O105,O107)</f>
        <v>130116.37</v>
      </c>
      <c r="G107" s="4" t="s">
        <v>206</v>
      </c>
      <c r="H107" s="4" t="s">
        <v>207</v>
      </c>
      <c r="I107" s="4"/>
      <c r="J107" s="4"/>
      <c r="K107" s="4">
        <v>201</v>
      </c>
      <c r="L107" s="4">
        <v>1</v>
      </c>
      <c r="M107" s="4">
        <v>1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130116.36999999998</v>
      </c>
      <c r="X107" s="4">
        <v>1</v>
      </c>
      <c r="Y107" s="4">
        <v>130116.36999999998</v>
      </c>
      <c r="Z107" s="4"/>
      <c r="AA107" s="4"/>
      <c r="AB107" s="4"/>
    </row>
    <row r="108" spans="1:206" x14ac:dyDescent="0.2">
      <c r="A108" s="4">
        <v>50</v>
      </c>
      <c r="B108" s="4">
        <v>0</v>
      </c>
      <c r="C108" s="4">
        <v>0</v>
      </c>
      <c r="D108" s="4">
        <v>1</v>
      </c>
      <c r="E108" s="4">
        <v>202</v>
      </c>
      <c r="F108" s="4">
        <f>ROUND(Source!P105,O108)</f>
        <v>-21171.49</v>
      </c>
      <c r="G108" s="4" t="s">
        <v>208</v>
      </c>
      <c r="H108" s="4" t="s">
        <v>209</v>
      </c>
      <c r="I108" s="4"/>
      <c r="J108" s="4"/>
      <c r="K108" s="4">
        <v>202</v>
      </c>
      <c r="L108" s="4">
        <v>2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-21171.49</v>
      </c>
      <c r="X108" s="4">
        <v>1</v>
      </c>
      <c r="Y108" s="4">
        <v>-21171.49</v>
      </c>
      <c r="Z108" s="4"/>
      <c r="AA108" s="4"/>
      <c r="AB108" s="4"/>
    </row>
    <row r="109" spans="1:206" x14ac:dyDescent="0.2">
      <c r="A109" s="4">
        <v>50</v>
      </c>
      <c r="B109" s="4">
        <v>0</v>
      </c>
      <c r="C109" s="4">
        <v>0</v>
      </c>
      <c r="D109" s="4">
        <v>1</v>
      </c>
      <c r="E109" s="4">
        <v>222</v>
      </c>
      <c r="F109" s="4">
        <f>ROUND(Source!AO105,O109)</f>
        <v>0</v>
      </c>
      <c r="G109" s="4" t="s">
        <v>210</v>
      </c>
      <c r="H109" s="4" t="s">
        <v>211</v>
      </c>
      <c r="I109" s="4"/>
      <c r="J109" s="4"/>
      <c r="K109" s="4">
        <v>222</v>
      </c>
      <c r="L109" s="4">
        <v>3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06" x14ac:dyDescent="0.2">
      <c r="A110" s="4">
        <v>50</v>
      </c>
      <c r="B110" s="4">
        <v>0</v>
      </c>
      <c r="C110" s="4">
        <v>0</v>
      </c>
      <c r="D110" s="4">
        <v>1</v>
      </c>
      <c r="E110" s="4">
        <v>225</v>
      </c>
      <c r="F110" s="4">
        <f>ROUND(Source!AV105,O110)</f>
        <v>-21171.49</v>
      </c>
      <c r="G110" s="4" t="s">
        <v>212</v>
      </c>
      <c r="H110" s="4" t="s">
        <v>213</v>
      </c>
      <c r="I110" s="4"/>
      <c r="J110" s="4"/>
      <c r="K110" s="4">
        <v>225</v>
      </c>
      <c r="L110" s="4">
        <v>4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-21171.49</v>
      </c>
      <c r="X110" s="4">
        <v>1</v>
      </c>
      <c r="Y110" s="4">
        <v>-21171.49</v>
      </c>
      <c r="Z110" s="4"/>
      <c r="AA110" s="4"/>
      <c r="AB110" s="4"/>
    </row>
    <row r="111" spans="1:206" x14ac:dyDescent="0.2">
      <c r="A111" s="4">
        <v>50</v>
      </c>
      <c r="B111" s="4">
        <v>0</v>
      </c>
      <c r="C111" s="4">
        <v>0</v>
      </c>
      <c r="D111" s="4">
        <v>1</v>
      </c>
      <c r="E111" s="4">
        <v>226</v>
      </c>
      <c r="F111" s="4">
        <f>ROUND(Source!AW105,O111)</f>
        <v>-21171.49</v>
      </c>
      <c r="G111" s="4" t="s">
        <v>214</v>
      </c>
      <c r="H111" s="4" t="s">
        <v>215</v>
      </c>
      <c r="I111" s="4"/>
      <c r="J111" s="4"/>
      <c r="K111" s="4">
        <v>226</v>
      </c>
      <c r="L111" s="4">
        <v>5</v>
      </c>
      <c r="M111" s="4">
        <v>1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-21171.49</v>
      </c>
      <c r="X111" s="4">
        <v>1</v>
      </c>
      <c r="Y111" s="4">
        <v>-21171.49</v>
      </c>
      <c r="Z111" s="4"/>
      <c r="AA111" s="4"/>
      <c r="AB111" s="4"/>
    </row>
    <row r="112" spans="1:206" x14ac:dyDescent="0.2">
      <c r="A112" s="4">
        <v>50</v>
      </c>
      <c r="B112" s="4">
        <v>0</v>
      </c>
      <c r="C112" s="4">
        <v>0</v>
      </c>
      <c r="D112" s="4">
        <v>1</v>
      </c>
      <c r="E112" s="4">
        <v>227</v>
      </c>
      <c r="F112" s="4">
        <f>ROUND(Source!AX105,O112)</f>
        <v>0</v>
      </c>
      <c r="G112" s="4" t="s">
        <v>216</v>
      </c>
      <c r="H112" s="4" t="s">
        <v>217</v>
      </c>
      <c r="I112" s="4"/>
      <c r="J112" s="4"/>
      <c r="K112" s="4">
        <v>227</v>
      </c>
      <c r="L112" s="4">
        <v>6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</row>
    <row r="113" spans="1:28" x14ac:dyDescent="0.2">
      <c r="A113" s="4">
        <v>50</v>
      </c>
      <c r="B113" s="4">
        <v>0</v>
      </c>
      <c r="C113" s="4">
        <v>0</v>
      </c>
      <c r="D113" s="4">
        <v>1</v>
      </c>
      <c r="E113" s="4">
        <v>228</v>
      </c>
      <c r="F113" s="4">
        <f>ROUND(Source!AY105,O113)</f>
        <v>-21171.49</v>
      </c>
      <c r="G113" s="4" t="s">
        <v>218</v>
      </c>
      <c r="H113" s="4" t="s">
        <v>219</v>
      </c>
      <c r="I113" s="4"/>
      <c r="J113" s="4"/>
      <c r="K113" s="4">
        <v>228</v>
      </c>
      <c r="L113" s="4">
        <v>7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-21171.49</v>
      </c>
      <c r="X113" s="4">
        <v>1</v>
      </c>
      <c r="Y113" s="4">
        <v>-21171.49</v>
      </c>
      <c r="Z113" s="4"/>
      <c r="AA113" s="4"/>
      <c r="AB113" s="4"/>
    </row>
    <row r="114" spans="1:28" x14ac:dyDescent="0.2">
      <c r="A114" s="4">
        <v>50</v>
      </c>
      <c r="B114" s="4">
        <v>0</v>
      </c>
      <c r="C114" s="4">
        <v>0</v>
      </c>
      <c r="D114" s="4">
        <v>1</v>
      </c>
      <c r="E114" s="4">
        <v>216</v>
      </c>
      <c r="F114" s="4">
        <f>ROUND(Source!AP105,O114)</f>
        <v>0</v>
      </c>
      <c r="G114" s="4" t="s">
        <v>220</v>
      </c>
      <c r="H114" s="4" t="s">
        <v>221</v>
      </c>
      <c r="I114" s="4"/>
      <c r="J114" s="4"/>
      <c r="K114" s="4">
        <v>216</v>
      </c>
      <c r="L114" s="4">
        <v>8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</row>
    <row r="115" spans="1:28" x14ac:dyDescent="0.2">
      <c r="A115" s="4">
        <v>50</v>
      </c>
      <c r="B115" s="4">
        <v>0</v>
      </c>
      <c r="C115" s="4">
        <v>0</v>
      </c>
      <c r="D115" s="4">
        <v>1</v>
      </c>
      <c r="E115" s="4">
        <v>223</v>
      </c>
      <c r="F115" s="4">
        <f>ROUND(Source!AQ105,O115)</f>
        <v>0</v>
      </c>
      <c r="G115" s="4" t="s">
        <v>222</v>
      </c>
      <c r="H115" s="4" t="s">
        <v>223</v>
      </c>
      <c r="I115" s="4"/>
      <c r="J115" s="4"/>
      <c r="K115" s="4">
        <v>223</v>
      </c>
      <c r="L115" s="4">
        <v>9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0</v>
      </c>
      <c r="X115" s="4">
        <v>1</v>
      </c>
      <c r="Y115" s="4">
        <v>0</v>
      </c>
      <c r="Z115" s="4"/>
      <c r="AA115" s="4"/>
      <c r="AB115" s="4"/>
    </row>
    <row r="116" spans="1:28" x14ac:dyDescent="0.2">
      <c r="A116" s="4">
        <v>50</v>
      </c>
      <c r="B116" s="4">
        <v>0</v>
      </c>
      <c r="C116" s="4">
        <v>0</v>
      </c>
      <c r="D116" s="4">
        <v>1</v>
      </c>
      <c r="E116" s="4">
        <v>229</v>
      </c>
      <c r="F116" s="4">
        <f>ROUND(Source!AZ105,O116)</f>
        <v>0</v>
      </c>
      <c r="G116" s="4" t="s">
        <v>224</v>
      </c>
      <c r="H116" s="4" t="s">
        <v>225</v>
      </c>
      <c r="I116" s="4"/>
      <c r="J116" s="4"/>
      <c r="K116" s="4">
        <v>229</v>
      </c>
      <c r="L116" s="4">
        <v>10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0</v>
      </c>
      <c r="X116" s="4">
        <v>1</v>
      </c>
      <c r="Y116" s="4">
        <v>0</v>
      </c>
      <c r="Z116" s="4"/>
      <c r="AA116" s="4"/>
      <c r="AB116" s="4"/>
    </row>
    <row r="117" spans="1:28" x14ac:dyDescent="0.2">
      <c r="A117" s="4">
        <v>50</v>
      </c>
      <c r="B117" s="4">
        <v>0</v>
      </c>
      <c r="C117" s="4">
        <v>0</v>
      </c>
      <c r="D117" s="4">
        <v>1</v>
      </c>
      <c r="E117" s="4">
        <v>203</v>
      </c>
      <c r="F117" s="4">
        <f>ROUND(Source!Q105,O117)</f>
        <v>-19658.39</v>
      </c>
      <c r="G117" s="4" t="s">
        <v>226</v>
      </c>
      <c r="H117" s="4" t="s">
        <v>227</v>
      </c>
      <c r="I117" s="4"/>
      <c r="J117" s="4"/>
      <c r="K117" s="4">
        <v>203</v>
      </c>
      <c r="L117" s="4">
        <v>11</v>
      </c>
      <c r="M117" s="4">
        <v>1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-19658.39</v>
      </c>
      <c r="X117" s="4">
        <v>1</v>
      </c>
      <c r="Y117" s="4">
        <v>-19658.39</v>
      </c>
      <c r="Z117" s="4"/>
      <c r="AA117" s="4"/>
      <c r="AB117" s="4"/>
    </row>
    <row r="118" spans="1:28" x14ac:dyDescent="0.2">
      <c r="A118" s="4">
        <v>50</v>
      </c>
      <c r="B118" s="4">
        <v>0</v>
      </c>
      <c r="C118" s="4">
        <v>0</v>
      </c>
      <c r="D118" s="4">
        <v>1</v>
      </c>
      <c r="E118" s="4">
        <v>231</v>
      </c>
      <c r="F118" s="4">
        <f>ROUND(Source!BB105,O118)</f>
        <v>0</v>
      </c>
      <c r="G118" s="4" t="s">
        <v>228</v>
      </c>
      <c r="H118" s="4" t="s">
        <v>229</v>
      </c>
      <c r="I118" s="4"/>
      <c r="J118" s="4"/>
      <c r="K118" s="4">
        <v>231</v>
      </c>
      <c r="L118" s="4">
        <v>12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0</v>
      </c>
      <c r="X118" s="4">
        <v>1</v>
      </c>
      <c r="Y118" s="4">
        <v>0</v>
      </c>
      <c r="Z118" s="4"/>
      <c r="AA118" s="4"/>
      <c r="AB118" s="4"/>
    </row>
    <row r="119" spans="1:28" x14ac:dyDescent="0.2">
      <c r="A119" s="4">
        <v>50</v>
      </c>
      <c r="B119" s="4">
        <v>0</v>
      </c>
      <c r="C119" s="4">
        <v>0</v>
      </c>
      <c r="D119" s="4">
        <v>1</v>
      </c>
      <c r="E119" s="4">
        <v>204</v>
      </c>
      <c r="F119" s="4">
        <f>ROUND(Source!R105,O119)</f>
        <v>-1595.21</v>
      </c>
      <c r="G119" s="4" t="s">
        <v>230</v>
      </c>
      <c r="H119" s="4" t="s">
        <v>231</v>
      </c>
      <c r="I119" s="4"/>
      <c r="J119" s="4"/>
      <c r="K119" s="4">
        <v>204</v>
      </c>
      <c r="L119" s="4">
        <v>13</v>
      </c>
      <c r="M119" s="4">
        <v>1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-1595.2099999999998</v>
      </c>
      <c r="X119" s="4">
        <v>1</v>
      </c>
      <c r="Y119" s="4">
        <v>-1595.2099999999998</v>
      </c>
      <c r="Z119" s="4"/>
      <c r="AA119" s="4"/>
      <c r="AB119" s="4"/>
    </row>
    <row r="120" spans="1:28" x14ac:dyDescent="0.2">
      <c r="A120" s="4">
        <v>50</v>
      </c>
      <c r="B120" s="4">
        <v>0</v>
      </c>
      <c r="C120" s="4">
        <v>0</v>
      </c>
      <c r="D120" s="4">
        <v>1</v>
      </c>
      <c r="E120" s="4">
        <v>205</v>
      </c>
      <c r="F120" s="4">
        <f>ROUND(Source!S105,O120)</f>
        <v>172541.46</v>
      </c>
      <c r="G120" s="4" t="s">
        <v>232</v>
      </c>
      <c r="H120" s="4" t="s">
        <v>233</v>
      </c>
      <c r="I120" s="4"/>
      <c r="J120" s="4"/>
      <c r="K120" s="4">
        <v>205</v>
      </c>
      <c r="L120" s="4">
        <v>14</v>
      </c>
      <c r="M120" s="4">
        <v>1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172541.46</v>
      </c>
      <c r="X120" s="4">
        <v>1</v>
      </c>
      <c r="Y120" s="4">
        <v>172541.46</v>
      </c>
      <c r="Z120" s="4"/>
      <c r="AA120" s="4"/>
      <c r="AB120" s="4"/>
    </row>
    <row r="121" spans="1:28" x14ac:dyDescent="0.2">
      <c r="A121" s="4">
        <v>50</v>
      </c>
      <c r="B121" s="4">
        <v>0</v>
      </c>
      <c r="C121" s="4">
        <v>0</v>
      </c>
      <c r="D121" s="4">
        <v>1</v>
      </c>
      <c r="E121" s="4">
        <v>232</v>
      </c>
      <c r="F121" s="4">
        <f>ROUND(Source!BC105,O121)</f>
        <v>0</v>
      </c>
      <c r="G121" s="4" t="s">
        <v>234</v>
      </c>
      <c r="H121" s="4" t="s">
        <v>235</v>
      </c>
      <c r="I121" s="4"/>
      <c r="J121" s="4"/>
      <c r="K121" s="4">
        <v>232</v>
      </c>
      <c r="L121" s="4">
        <v>15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0</v>
      </c>
      <c r="X121" s="4">
        <v>1</v>
      </c>
      <c r="Y121" s="4">
        <v>0</v>
      </c>
      <c r="Z121" s="4"/>
      <c r="AA121" s="4"/>
      <c r="AB121" s="4"/>
    </row>
    <row r="122" spans="1:28" x14ac:dyDescent="0.2">
      <c r="A122" s="4">
        <v>50</v>
      </c>
      <c r="B122" s="4">
        <v>0</v>
      </c>
      <c r="C122" s="4">
        <v>0</v>
      </c>
      <c r="D122" s="4">
        <v>1</v>
      </c>
      <c r="E122" s="4">
        <v>214</v>
      </c>
      <c r="F122" s="4">
        <f>ROUND(Source!AS105,O122)</f>
        <v>528421.13</v>
      </c>
      <c r="G122" s="4" t="s">
        <v>236</v>
      </c>
      <c r="H122" s="4" t="s">
        <v>237</v>
      </c>
      <c r="I122" s="4"/>
      <c r="J122" s="4"/>
      <c r="K122" s="4">
        <v>214</v>
      </c>
      <c r="L122" s="4">
        <v>16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528421.13</v>
      </c>
      <c r="X122" s="4">
        <v>1</v>
      </c>
      <c r="Y122" s="4">
        <v>528421.13</v>
      </c>
      <c r="Z122" s="4"/>
      <c r="AA122" s="4"/>
      <c r="AB122" s="4"/>
    </row>
    <row r="123" spans="1:28" x14ac:dyDescent="0.2">
      <c r="A123" s="4">
        <v>50</v>
      </c>
      <c r="B123" s="4">
        <v>0</v>
      </c>
      <c r="C123" s="4">
        <v>0</v>
      </c>
      <c r="D123" s="4">
        <v>1</v>
      </c>
      <c r="E123" s="4">
        <v>215</v>
      </c>
      <c r="F123" s="4">
        <f>ROUND(Source!AT105,O123)</f>
        <v>0</v>
      </c>
      <c r="G123" s="4" t="s">
        <v>238</v>
      </c>
      <c r="H123" s="4" t="s">
        <v>239</v>
      </c>
      <c r="I123" s="4"/>
      <c r="J123" s="4"/>
      <c r="K123" s="4">
        <v>215</v>
      </c>
      <c r="L123" s="4">
        <v>17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0</v>
      </c>
      <c r="X123" s="4">
        <v>1</v>
      </c>
      <c r="Y123" s="4">
        <v>0</v>
      </c>
      <c r="Z123" s="4"/>
      <c r="AA123" s="4"/>
      <c r="AB123" s="4"/>
    </row>
    <row r="124" spans="1:28" x14ac:dyDescent="0.2">
      <c r="A124" s="4">
        <v>50</v>
      </c>
      <c r="B124" s="4">
        <v>0</v>
      </c>
      <c r="C124" s="4">
        <v>0</v>
      </c>
      <c r="D124" s="4">
        <v>1</v>
      </c>
      <c r="E124" s="4">
        <v>217</v>
      </c>
      <c r="F124" s="4">
        <f>ROUND(Source!AU105,O124)</f>
        <v>0</v>
      </c>
      <c r="G124" s="4" t="s">
        <v>240</v>
      </c>
      <c r="H124" s="4" t="s">
        <v>241</v>
      </c>
      <c r="I124" s="4"/>
      <c r="J124" s="4"/>
      <c r="K124" s="4">
        <v>217</v>
      </c>
      <c r="L124" s="4">
        <v>18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</row>
    <row r="125" spans="1:28" x14ac:dyDescent="0.2">
      <c r="A125" s="4">
        <v>50</v>
      </c>
      <c r="B125" s="4">
        <v>0</v>
      </c>
      <c r="C125" s="4">
        <v>0</v>
      </c>
      <c r="D125" s="4">
        <v>1</v>
      </c>
      <c r="E125" s="4">
        <v>230</v>
      </c>
      <c r="F125" s="4">
        <f>ROUND(Source!BA105,O125)</f>
        <v>0</v>
      </c>
      <c r="G125" s="4" t="s">
        <v>242</v>
      </c>
      <c r="H125" s="4" t="s">
        <v>243</v>
      </c>
      <c r="I125" s="4"/>
      <c r="J125" s="4"/>
      <c r="K125" s="4">
        <v>230</v>
      </c>
      <c r="L125" s="4">
        <v>19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0</v>
      </c>
      <c r="X125" s="4">
        <v>1</v>
      </c>
      <c r="Y125" s="4">
        <v>0</v>
      </c>
      <c r="Z125" s="4"/>
      <c r="AA125" s="4"/>
      <c r="AB125" s="4"/>
    </row>
    <row r="126" spans="1:28" x14ac:dyDescent="0.2">
      <c r="A126" s="4">
        <v>50</v>
      </c>
      <c r="B126" s="4">
        <v>0</v>
      </c>
      <c r="C126" s="4">
        <v>0</v>
      </c>
      <c r="D126" s="4">
        <v>1</v>
      </c>
      <c r="E126" s="4">
        <v>206</v>
      </c>
      <c r="F126" s="4">
        <f>ROUND(Source!T105,O126)</f>
        <v>0</v>
      </c>
      <c r="G126" s="4" t="s">
        <v>244</v>
      </c>
      <c r="H126" s="4" t="s">
        <v>245</v>
      </c>
      <c r="I126" s="4"/>
      <c r="J126" s="4"/>
      <c r="K126" s="4">
        <v>206</v>
      </c>
      <c r="L126" s="4">
        <v>20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8" x14ac:dyDescent="0.2">
      <c r="A127" s="4">
        <v>50</v>
      </c>
      <c r="B127" s="4">
        <v>0</v>
      </c>
      <c r="C127" s="4">
        <v>0</v>
      </c>
      <c r="D127" s="4">
        <v>1</v>
      </c>
      <c r="E127" s="4">
        <v>207</v>
      </c>
      <c r="F127" s="4">
        <f>ROUND(Source!U105,O127)</f>
        <v>471.81148000000002</v>
      </c>
      <c r="G127" s="4" t="s">
        <v>246</v>
      </c>
      <c r="H127" s="4" t="s">
        <v>247</v>
      </c>
      <c r="I127" s="4"/>
      <c r="J127" s="4"/>
      <c r="K127" s="4">
        <v>207</v>
      </c>
      <c r="L127" s="4">
        <v>21</v>
      </c>
      <c r="M127" s="4">
        <v>3</v>
      </c>
      <c r="N127" s="4" t="s">
        <v>3</v>
      </c>
      <c r="O127" s="4">
        <v>7</v>
      </c>
      <c r="P127" s="4"/>
      <c r="Q127" s="4"/>
      <c r="R127" s="4"/>
      <c r="S127" s="4"/>
      <c r="T127" s="4"/>
      <c r="U127" s="4"/>
      <c r="V127" s="4"/>
      <c r="W127" s="4">
        <v>471.81148000000002</v>
      </c>
      <c r="X127" s="4">
        <v>1</v>
      </c>
      <c r="Y127" s="4">
        <v>471.81148000000002</v>
      </c>
      <c r="Z127" s="4"/>
      <c r="AA127" s="4"/>
      <c r="AB127" s="4"/>
    </row>
    <row r="128" spans="1:28" x14ac:dyDescent="0.2">
      <c r="A128" s="4">
        <v>50</v>
      </c>
      <c r="B128" s="4">
        <v>0</v>
      </c>
      <c r="C128" s="4">
        <v>0</v>
      </c>
      <c r="D128" s="4">
        <v>1</v>
      </c>
      <c r="E128" s="4">
        <v>208</v>
      </c>
      <c r="F128" s="4">
        <f>ROUND(Source!V105,O128)</f>
        <v>0</v>
      </c>
      <c r="G128" s="4" t="s">
        <v>248</v>
      </c>
      <c r="H128" s="4" t="s">
        <v>249</v>
      </c>
      <c r="I128" s="4"/>
      <c r="J128" s="4"/>
      <c r="K128" s="4">
        <v>208</v>
      </c>
      <c r="L128" s="4">
        <v>22</v>
      </c>
      <c r="M128" s="4">
        <v>3</v>
      </c>
      <c r="N128" s="4" t="s">
        <v>3</v>
      </c>
      <c r="O128" s="4">
        <v>7</v>
      </c>
      <c r="P128" s="4"/>
      <c r="Q128" s="4"/>
      <c r="R128" s="4"/>
      <c r="S128" s="4"/>
      <c r="T128" s="4"/>
      <c r="U128" s="4"/>
      <c r="V128" s="4"/>
      <c r="W128" s="4">
        <v>0</v>
      </c>
      <c r="X128" s="4">
        <v>1</v>
      </c>
      <c r="Y128" s="4">
        <v>0</v>
      </c>
      <c r="Z128" s="4"/>
      <c r="AA128" s="4"/>
      <c r="AB128" s="4"/>
    </row>
    <row r="129" spans="1:28" x14ac:dyDescent="0.2">
      <c r="A129" s="4">
        <v>50</v>
      </c>
      <c r="B129" s="4">
        <v>0</v>
      </c>
      <c r="C129" s="4">
        <v>0</v>
      </c>
      <c r="D129" s="4">
        <v>1</v>
      </c>
      <c r="E129" s="4">
        <v>209</v>
      </c>
      <c r="F129" s="4">
        <f>ROUND(Source!W105,O129)</f>
        <v>0</v>
      </c>
      <c r="G129" s="4" t="s">
        <v>250</v>
      </c>
      <c r="H129" s="4" t="s">
        <v>251</v>
      </c>
      <c r="I129" s="4"/>
      <c r="J129" s="4"/>
      <c r="K129" s="4">
        <v>209</v>
      </c>
      <c r="L129" s="4">
        <v>23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0</v>
      </c>
      <c r="X129" s="4">
        <v>1</v>
      </c>
      <c r="Y129" s="4">
        <v>0</v>
      </c>
      <c r="Z129" s="4"/>
      <c r="AA129" s="4"/>
      <c r="AB129" s="4"/>
    </row>
    <row r="130" spans="1:28" x14ac:dyDescent="0.2">
      <c r="A130" s="4">
        <v>50</v>
      </c>
      <c r="B130" s="4">
        <v>0</v>
      </c>
      <c r="C130" s="4">
        <v>0</v>
      </c>
      <c r="D130" s="4">
        <v>1</v>
      </c>
      <c r="E130" s="4">
        <v>233</v>
      </c>
      <c r="F130" s="4">
        <f>ROUND(Source!BD105,O130)</f>
        <v>0</v>
      </c>
      <c r="G130" s="4" t="s">
        <v>252</v>
      </c>
      <c r="H130" s="4" t="s">
        <v>253</v>
      </c>
      <c r="I130" s="4"/>
      <c r="J130" s="4"/>
      <c r="K130" s="4">
        <v>233</v>
      </c>
      <c r="L130" s="4">
        <v>24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8" x14ac:dyDescent="0.2">
      <c r="A131" s="4">
        <v>50</v>
      </c>
      <c r="B131" s="4">
        <v>0</v>
      </c>
      <c r="C131" s="4">
        <v>0</v>
      </c>
      <c r="D131" s="4">
        <v>1</v>
      </c>
      <c r="E131" s="4">
        <v>210</v>
      </c>
      <c r="F131" s="4">
        <f>ROUND(Source!X105,O131)</f>
        <v>239324.75</v>
      </c>
      <c r="G131" s="4" t="s">
        <v>254</v>
      </c>
      <c r="H131" s="4" t="s">
        <v>255</v>
      </c>
      <c r="I131" s="4"/>
      <c r="J131" s="4"/>
      <c r="K131" s="4">
        <v>210</v>
      </c>
      <c r="L131" s="4">
        <v>25</v>
      </c>
      <c r="M131" s="4">
        <v>1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239324.75</v>
      </c>
      <c r="X131" s="4">
        <v>1</v>
      </c>
      <c r="Y131" s="4">
        <v>239324.75</v>
      </c>
      <c r="Z131" s="4"/>
      <c r="AA131" s="4"/>
      <c r="AB131" s="4"/>
    </row>
    <row r="132" spans="1:28" x14ac:dyDescent="0.2">
      <c r="A132" s="4">
        <v>50</v>
      </c>
      <c r="B132" s="4">
        <v>0</v>
      </c>
      <c r="C132" s="4">
        <v>0</v>
      </c>
      <c r="D132" s="4">
        <v>1</v>
      </c>
      <c r="E132" s="4">
        <v>211</v>
      </c>
      <c r="F132" s="4">
        <f>ROUND(Source!Y105,O132)</f>
        <v>158980.01</v>
      </c>
      <c r="G132" s="4" t="s">
        <v>256</v>
      </c>
      <c r="H132" s="4" t="s">
        <v>257</v>
      </c>
      <c r="I132" s="4"/>
      <c r="J132" s="4"/>
      <c r="K132" s="4">
        <v>211</v>
      </c>
      <c r="L132" s="4">
        <v>26</v>
      </c>
      <c r="M132" s="4">
        <v>1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158980.01</v>
      </c>
      <c r="X132" s="4">
        <v>1</v>
      </c>
      <c r="Y132" s="4">
        <v>158980.01</v>
      </c>
      <c r="Z132" s="4"/>
      <c r="AA132" s="4"/>
      <c r="AB132" s="4"/>
    </row>
    <row r="133" spans="1:28" x14ac:dyDescent="0.2">
      <c r="A133" s="4">
        <v>50</v>
      </c>
      <c r="B133" s="4">
        <v>0</v>
      </c>
      <c r="C133" s="4">
        <v>0</v>
      </c>
      <c r="D133" s="4">
        <v>1</v>
      </c>
      <c r="E133" s="4">
        <v>224</v>
      </c>
      <c r="F133" s="4">
        <f>ROUND(Source!AR105,O133)</f>
        <v>528421.13</v>
      </c>
      <c r="G133" s="4" t="s">
        <v>258</v>
      </c>
      <c r="H133" s="4" t="s">
        <v>259</v>
      </c>
      <c r="I133" s="4"/>
      <c r="J133" s="4"/>
      <c r="K133" s="4">
        <v>224</v>
      </c>
      <c r="L133" s="4">
        <v>27</v>
      </c>
      <c r="M133" s="4">
        <v>1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528421.13</v>
      </c>
      <c r="X133" s="4">
        <v>1</v>
      </c>
      <c r="Y133" s="4">
        <v>528421.13</v>
      </c>
      <c r="Z133" s="4"/>
      <c r="AA133" s="4"/>
      <c r="AB133" s="4"/>
    </row>
    <row r="135" spans="1:28" x14ac:dyDescent="0.2">
      <c r="A135" s="5">
        <v>61</v>
      </c>
      <c r="B135" s="5"/>
      <c r="C135" s="5"/>
      <c r="D135" s="5"/>
      <c r="E135" s="5"/>
      <c r="F135" s="5">
        <v>0</v>
      </c>
      <c r="G135" s="5" t="s">
        <v>260</v>
      </c>
      <c r="H135" s="5" t="s">
        <v>261</v>
      </c>
    </row>
    <row r="136" spans="1:28" x14ac:dyDescent="0.2">
      <c r="A136" s="5">
        <v>61</v>
      </c>
      <c r="B136" s="5"/>
      <c r="C136" s="5"/>
      <c r="D136" s="5"/>
      <c r="E136" s="5"/>
      <c r="F136" s="5">
        <v>2</v>
      </c>
      <c r="G136" s="5" t="s">
        <v>262</v>
      </c>
      <c r="H136" s="5" t="s">
        <v>261</v>
      </c>
    </row>
    <row r="139" spans="1:28" x14ac:dyDescent="0.2">
      <c r="A139">
        <v>70</v>
      </c>
      <c r="B139">
        <v>1</v>
      </c>
      <c r="D139">
        <v>1</v>
      </c>
      <c r="E139" t="s">
        <v>263</v>
      </c>
      <c r="F139" t="s">
        <v>264</v>
      </c>
      <c r="G139">
        <v>1</v>
      </c>
      <c r="H139">
        <v>0</v>
      </c>
      <c r="I139" t="s">
        <v>3</v>
      </c>
      <c r="J139">
        <v>1</v>
      </c>
      <c r="K139">
        <v>0</v>
      </c>
      <c r="L139" t="s">
        <v>3</v>
      </c>
      <c r="M139" t="s">
        <v>3</v>
      </c>
      <c r="N139">
        <v>0</v>
      </c>
      <c r="P139" t="s">
        <v>265</v>
      </c>
    </row>
    <row r="140" spans="1:28" x14ac:dyDescent="0.2">
      <c r="A140">
        <v>70</v>
      </c>
      <c r="B140">
        <v>1</v>
      </c>
      <c r="D140">
        <v>2</v>
      </c>
      <c r="E140" t="s">
        <v>266</v>
      </c>
      <c r="F140" t="s">
        <v>267</v>
      </c>
      <c r="G140">
        <v>0</v>
      </c>
      <c r="H140">
        <v>0</v>
      </c>
      <c r="I140" t="s">
        <v>3</v>
      </c>
      <c r="J140">
        <v>1</v>
      </c>
      <c r="K140">
        <v>0</v>
      </c>
      <c r="L140" t="s">
        <v>3</v>
      </c>
      <c r="M140" t="s">
        <v>3</v>
      </c>
      <c r="N140">
        <v>0</v>
      </c>
      <c r="P140" t="s">
        <v>268</v>
      </c>
    </row>
    <row r="141" spans="1:28" x14ac:dyDescent="0.2">
      <c r="A141">
        <v>70</v>
      </c>
      <c r="B141">
        <v>1</v>
      </c>
      <c r="D141">
        <v>3</v>
      </c>
      <c r="E141" t="s">
        <v>269</v>
      </c>
      <c r="F141" t="s">
        <v>270</v>
      </c>
      <c r="G141">
        <v>0</v>
      </c>
      <c r="H141">
        <v>0</v>
      </c>
      <c r="I141" t="s">
        <v>3</v>
      </c>
      <c r="J141">
        <v>1</v>
      </c>
      <c r="K141">
        <v>0</v>
      </c>
      <c r="L141" t="s">
        <v>3</v>
      </c>
      <c r="M141" t="s">
        <v>3</v>
      </c>
      <c r="N141">
        <v>0</v>
      </c>
      <c r="P141" t="s">
        <v>271</v>
      </c>
    </row>
    <row r="142" spans="1:28" x14ac:dyDescent="0.2">
      <c r="A142">
        <v>70</v>
      </c>
      <c r="B142">
        <v>1</v>
      </c>
      <c r="D142">
        <v>4</v>
      </c>
      <c r="E142" t="s">
        <v>272</v>
      </c>
      <c r="F142" t="s">
        <v>273</v>
      </c>
      <c r="G142">
        <v>1</v>
      </c>
      <c r="H142">
        <v>0</v>
      </c>
      <c r="I142" t="s">
        <v>3</v>
      </c>
      <c r="J142">
        <v>2</v>
      </c>
      <c r="K142">
        <v>0</v>
      </c>
      <c r="L142" t="s">
        <v>3</v>
      </c>
      <c r="M142" t="s">
        <v>3</v>
      </c>
      <c r="N142">
        <v>0</v>
      </c>
      <c r="P142" t="s">
        <v>3</v>
      </c>
    </row>
    <row r="143" spans="1:28" x14ac:dyDescent="0.2">
      <c r="A143">
        <v>70</v>
      </c>
      <c r="B143">
        <v>1</v>
      </c>
      <c r="D143">
        <v>5</v>
      </c>
      <c r="E143" t="s">
        <v>274</v>
      </c>
      <c r="F143" t="s">
        <v>275</v>
      </c>
      <c r="G143">
        <v>0</v>
      </c>
      <c r="H143">
        <v>0</v>
      </c>
      <c r="I143" t="s">
        <v>3</v>
      </c>
      <c r="J143">
        <v>2</v>
      </c>
      <c r="K143">
        <v>0</v>
      </c>
      <c r="L143" t="s">
        <v>3</v>
      </c>
      <c r="M143" t="s">
        <v>3</v>
      </c>
      <c r="N143">
        <v>0</v>
      </c>
      <c r="P143" t="s">
        <v>3</v>
      </c>
    </row>
    <row r="144" spans="1:28" x14ac:dyDescent="0.2">
      <c r="A144">
        <v>70</v>
      </c>
      <c r="B144">
        <v>1</v>
      </c>
      <c r="D144">
        <v>6</v>
      </c>
      <c r="E144" t="s">
        <v>276</v>
      </c>
      <c r="F144" t="s">
        <v>277</v>
      </c>
      <c r="G144">
        <v>0</v>
      </c>
      <c r="H144">
        <v>0</v>
      </c>
      <c r="I144" t="s">
        <v>3</v>
      </c>
      <c r="J144">
        <v>2</v>
      </c>
      <c r="K144">
        <v>0</v>
      </c>
      <c r="L144" t="s">
        <v>3</v>
      </c>
      <c r="M144" t="s">
        <v>3</v>
      </c>
      <c r="N144">
        <v>0</v>
      </c>
      <c r="P144" t="s">
        <v>3</v>
      </c>
    </row>
    <row r="145" spans="1:16" x14ac:dyDescent="0.2">
      <c r="A145">
        <v>70</v>
      </c>
      <c r="B145">
        <v>1</v>
      </c>
      <c r="D145">
        <v>7</v>
      </c>
      <c r="E145" t="s">
        <v>278</v>
      </c>
      <c r="F145" t="s">
        <v>279</v>
      </c>
      <c r="G145">
        <v>0</v>
      </c>
      <c r="H145">
        <v>0</v>
      </c>
      <c r="I145" t="s">
        <v>280</v>
      </c>
      <c r="J145">
        <v>0</v>
      </c>
      <c r="K145">
        <v>0</v>
      </c>
      <c r="L145" t="s">
        <v>3</v>
      </c>
      <c r="M145" t="s">
        <v>3</v>
      </c>
      <c r="N145">
        <v>0</v>
      </c>
      <c r="P145" t="s">
        <v>281</v>
      </c>
    </row>
    <row r="146" spans="1:16" x14ac:dyDescent="0.2">
      <c r="A146">
        <v>70</v>
      </c>
      <c r="B146">
        <v>1</v>
      </c>
      <c r="D146">
        <v>8</v>
      </c>
      <c r="E146" t="s">
        <v>282</v>
      </c>
      <c r="F146" t="s">
        <v>283</v>
      </c>
      <c r="G146">
        <v>1</v>
      </c>
      <c r="H146">
        <v>0</v>
      </c>
      <c r="I146" t="s">
        <v>3</v>
      </c>
      <c r="J146">
        <v>5</v>
      </c>
      <c r="K146">
        <v>0</v>
      </c>
      <c r="L146" t="s">
        <v>3</v>
      </c>
      <c r="M146" t="s">
        <v>3</v>
      </c>
      <c r="N146">
        <v>0</v>
      </c>
      <c r="P146" t="s">
        <v>3</v>
      </c>
    </row>
    <row r="147" spans="1:16" x14ac:dyDescent="0.2">
      <c r="A147">
        <v>70</v>
      </c>
      <c r="B147">
        <v>1</v>
      </c>
      <c r="D147">
        <v>9</v>
      </c>
      <c r="E147" t="s">
        <v>284</v>
      </c>
      <c r="F147" t="s">
        <v>285</v>
      </c>
      <c r="G147">
        <v>0</v>
      </c>
      <c r="H147">
        <v>0</v>
      </c>
      <c r="I147" t="s">
        <v>3</v>
      </c>
      <c r="J147">
        <v>5</v>
      </c>
      <c r="K147">
        <v>0</v>
      </c>
      <c r="L147" t="s">
        <v>3</v>
      </c>
      <c r="M147" t="s">
        <v>3</v>
      </c>
      <c r="N147">
        <v>0</v>
      </c>
      <c r="P147" t="s">
        <v>286</v>
      </c>
    </row>
    <row r="148" spans="1:16" x14ac:dyDescent="0.2">
      <c r="A148">
        <v>70</v>
      </c>
      <c r="B148">
        <v>1</v>
      </c>
      <c r="D148">
        <v>10</v>
      </c>
      <c r="E148" t="s">
        <v>287</v>
      </c>
      <c r="F148" t="s">
        <v>288</v>
      </c>
      <c r="G148">
        <v>0</v>
      </c>
      <c r="H148">
        <v>0</v>
      </c>
      <c r="I148" t="s">
        <v>289</v>
      </c>
      <c r="J148">
        <v>5</v>
      </c>
      <c r="K148">
        <v>0</v>
      </c>
      <c r="L148" t="s">
        <v>3</v>
      </c>
      <c r="M148" t="s">
        <v>3</v>
      </c>
      <c r="N148">
        <v>0</v>
      </c>
      <c r="P148" t="s">
        <v>290</v>
      </c>
    </row>
    <row r="149" spans="1:16" x14ac:dyDescent="0.2">
      <c r="A149">
        <v>70</v>
      </c>
      <c r="B149">
        <v>1</v>
      </c>
      <c r="D149">
        <v>11</v>
      </c>
      <c r="E149" t="s">
        <v>291</v>
      </c>
      <c r="F149" t="s">
        <v>292</v>
      </c>
      <c r="G149">
        <v>0</v>
      </c>
      <c r="H149">
        <v>0</v>
      </c>
      <c r="I149" t="s">
        <v>293</v>
      </c>
      <c r="J149">
        <v>0</v>
      </c>
      <c r="K149">
        <v>0</v>
      </c>
      <c r="L149" t="s">
        <v>3</v>
      </c>
      <c r="M149" t="s">
        <v>3</v>
      </c>
      <c r="N149">
        <v>0</v>
      </c>
      <c r="P149" t="s">
        <v>294</v>
      </c>
    </row>
    <row r="150" spans="1:16" x14ac:dyDescent="0.2">
      <c r="A150">
        <v>70</v>
      </c>
      <c r="B150">
        <v>1</v>
      </c>
      <c r="D150">
        <v>12</v>
      </c>
      <c r="E150" t="s">
        <v>295</v>
      </c>
      <c r="F150" t="s">
        <v>296</v>
      </c>
      <c r="G150">
        <v>0</v>
      </c>
      <c r="H150">
        <v>0</v>
      </c>
      <c r="I150" t="s">
        <v>297</v>
      </c>
      <c r="J150">
        <v>0</v>
      </c>
      <c r="K150">
        <v>0</v>
      </c>
      <c r="L150" t="s">
        <v>3</v>
      </c>
      <c r="M150" t="s">
        <v>3</v>
      </c>
      <c r="N150">
        <v>0</v>
      </c>
      <c r="P150" t="s">
        <v>298</v>
      </c>
    </row>
    <row r="151" spans="1:16" x14ac:dyDescent="0.2">
      <c r="A151">
        <v>70</v>
      </c>
      <c r="B151">
        <v>1</v>
      </c>
      <c r="D151">
        <v>13</v>
      </c>
      <c r="E151" t="s">
        <v>299</v>
      </c>
      <c r="F151" t="s">
        <v>300</v>
      </c>
      <c r="G151">
        <v>0</v>
      </c>
      <c r="H151">
        <v>0</v>
      </c>
      <c r="I151" t="s">
        <v>301</v>
      </c>
      <c r="J151">
        <v>0</v>
      </c>
      <c r="K151">
        <v>0</v>
      </c>
      <c r="L151" t="s">
        <v>3</v>
      </c>
      <c r="M151" t="s">
        <v>3</v>
      </c>
      <c r="N151">
        <v>0</v>
      </c>
      <c r="P151" t="s">
        <v>302</v>
      </c>
    </row>
    <row r="152" spans="1:16" x14ac:dyDescent="0.2">
      <c r="A152">
        <v>70</v>
      </c>
      <c r="B152">
        <v>1</v>
      </c>
      <c r="D152">
        <v>14</v>
      </c>
      <c r="E152" t="s">
        <v>303</v>
      </c>
      <c r="F152" t="s">
        <v>304</v>
      </c>
      <c r="G152">
        <v>0</v>
      </c>
      <c r="H152">
        <v>0</v>
      </c>
      <c r="I152" t="s">
        <v>3</v>
      </c>
      <c r="J152">
        <v>0</v>
      </c>
      <c r="K152">
        <v>0</v>
      </c>
      <c r="L152" t="s">
        <v>3</v>
      </c>
      <c r="M152" t="s">
        <v>3</v>
      </c>
      <c r="N152">
        <v>0</v>
      </c>
      <c r="P152" t="s">
        <v>3</v>
      </c>
    </row>
    <row r="153" spans="1:16" x14ac:dyDescent="0.2">
      <c r="A153">
        <v>70</v>
      </c>
      <c r="B153">
        <v>1</v>
      </c>
      <c r="D153">
        <v>15</v>
      </c>
      <c r="E153" t="s">
        <v>305</v>
      </c>
      <c r="F153" t="s">
        <v>306</v>
      </c>
      <c r="G153">
        <v>0</v>
      </c>
      <c r="H153">
        <v>0</v>
      </c>
      <c r="I153" t="s">
        <v>3</v>
      </c>
      <c r="J153">
        <v>0</v>
      </c>
      <c r="K153">
        <v>0</v>
      </c>
      <c r="L153" t="s">
        <v>3</v>
      </c>
      <c r="M153" t="s">
        <v>3</v>
      </c>
      <c r="N153">
        <v>0</v>
      </c>
      <c r="P153" t="s">
        <v>307</v>
      </c>
    </row>
    <row r="154" spans="1:16" x14ac:dyDescent="0.2">
      <c r="A154">
        <v>70</v>
      </c>
      <c r="B154">
        <v>1</v>
      </c>
      <c r="D154">
        <v>16</v>
      </c>
      <c r="E154" t="s">
        <v>308</v>
      </c>
      <c r="F154" t="s">
        <v>309</v>
      </c>
      <c r="G154">
        <v>0</v>
      </c>
      <c r="H154">
        <v>0</v>
      </c>
      <c r="I154" t="s">
        <v>3</v>
      </c>
      <c r="J154">
        <v>3</v>
      </c>
      <c r="K154">
        <v>0</v>
      </c>
      <c r="L154" t="s">
        <v>3</v>
      </c>
      <c r="M154" t="s">
        <v>3</v>
      </c>
      <c r="N154">
        <v>0</v>
      </c>
      <c r="P154" t="s">
        <v>3</v>
      </c>
    </row>
    <row r="155" spans="1:16" x14ac:dyDescent="0.2">
      <c r="A155">
        <v>70</v>
      </c>
      <c r="B155">
        <v>1</v>
      </c>
      <c r="D155">
        <v>17</v>
      </c>
      <c r="E155" t="s">
        <v>310</v>
      </c>
      <c r="F155" t="s">
        <v>311</v>
      </c>
      <c r="G155">
        <v>1</v>
      </c>
      <c r="H155">
        <v>0</v>
      </c>
      <c r="I155" t="s">
        <v>3</v>
      </c>
      <c r="J155">
        <v>3</v>
      </c>
      <c r="K155">
        <v>0</v>
      </c>
      <c r="L155" t="s">
        <v>3</v>
      </c>
      <c r="M155" t="s">
        <v>3</v>
      </c>
      <c r="N155">
        <v>0</v>
      </c>
      <c r="P155" t="s">
        <v>3</v>
      </c>
    </row>
    <row r="156" spans="1:16" x14ac:dyDescent="0.2">
      <c r="A156">
        <v>70</v>
      </c>
      <c r="B156">
        <v>1</v>
      </c>
      <c r="D156">
        <v>1</v>
      </c>
      <c r="E156" t="s">
        <v>312</v>
      </c>
      <c r="F156" t="s">
        <v>313</v>
      </c>
      <c r="G156">
        <v>0.9</v>
      </c>
      <c r="H156">
        <v>1</v>
      </c>
      <c r="I156" t="s">
        <v>314</v>
      </c>
      <c r="J156">
        <v>0</v>
      </c>
      <c r="K156">
        <v>0</v>
      </c>
      <c r="L156" t="s">
        <v>3</v>
      </c>
      <c r="M156" t="s">
        <v>3</v>
      </c>
      <c r="N156">
        <v>0</v>
      </c>
      <c r="P156" t="s">
        <v>315</v>
      </c>
    </row>
    <row r="157" spans="1:16" x14ac:dyDescent="0.2">
      <c r="A157">
        <v>70</v>
      </c>
      <c r="B157">
        <v>1</v>
      </c>
      <c r="D157">
        <v>2</v>
      </c>
      <c r="E157" t="s">
        <v>316</v>
      </c>
      <c r="F157" t="s">
        <v>317</v>
      </c>
      <c r="G157">
        <v>0.85</v>
      </c>
      <c r="H157">
        <v>1</v>
      </c>
      <c r="I157" t="s">
        <v>318</v>
      </c>
      <c r="J157">
        <v>0</v>
      </c>
      <c r="K157">
        <v>0</v>
      </c>
      <c r="L157" t="s">
        <v>3</v>
      </c>
      <c r="M157" t="s">
        <v>3</v>
      </c>
      <c r="N157">
        <v>0</v>
      </c>
      <c r="P157" t="s">
        <v>319</v>
      </c>
    </row>
    <row r="158" spans="1:16" x14ac:dyDescent="0.2">
      <c r="A158">
        <v>70</v>
      </c>
      <c r="B158">
        <v>1</v>
      </c>
      <c r="D158">
        <v>3</v>
      </c>
      <c r="E158" t="s">
        <v>320</v>
      </c>
      <c r="F158" t="s">
        <v>321</v>
      </c>
      <c r="G158">
        <v>1.03</v>
      </c>
      <c r="H158">
        <v>0</v>
      </c>
      <c r="I158" t="s">
        <v>3</v>
      </c>
      <c r="J158">
        <v>0</v>
      </c>
      <c r="K158">
        <v>0</v>
      </c>
      <c r="L158" t="s">
        <v>3</v>
      </c>
      <c r="M158" t="s">
        <v>3</v>
      </c>
      <c r="N158">
        <v>0</v>
      </c>
      <c r="P158" t="s">
        <v>322</v>
      </c>
    </row>
    <row r="159" spans="1:16" x14ac:dyDescent="0.2">
      <c r="A159">
        <v>70</v>
      </c>
      <c r="B159">
        <v>1</v>
      </c>
      <c r="D159">
        <v>4</v>
      </c>
      <c r="E159" t="s">
        <v>323</v>
      </c>
      <c r="F159" t="s">
        <v>324</v>
      </c>
      <c r="G159">
        <v>1.1499999999999999</v>
      </c>
      <c r="H159">
        <v>0</v>
      </c>
      <c r="I159" t="s">
        <v>3</v>
      </c>
      <c r="J159">
        <v>0</v>
      </c>
      <c r="K159">
        <v>0</v>
      </c>
      <c r="L159" t="s">
        <v>3</v>
      </c>
      <c r="M159" t="s">
        <v>3</v>
      </c>
      <c r="N159">
        <v>0</v>
      </c>
      <c r="P159" t="s">
        <v>325</v>
      </c>
    </row>
    <row r="160" spans="1:16" x14ac:dyDescent="0.2">
      <c r="A160">
        <v>70</v>
      </c>
      <c r="B160">
        <v>1</v>
      </c>
      <c r="D160">
        <v>5</v>
      </c>
      <c r="E160" t="s">
        <v>326</v>
      </c>
      <c r="F160" t="s">
        <v>327</v>
      </c>
      <c r="G160">
        <v>7</v>
      </c>
      <c r="H160">
        <v>0</v>
      </c>
      <c r="I160" t="s">
        <v>3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3</v>
      </c>
    </row>
    <row r="161" spans="1:50" x14ac:dyDescent="0.2">
      <c r="A161">
        <v>70</v>
      </c>
      <c r="B161">
        <v>1</v>
      </c>
      <c r="D161">
        <v>6</v>
      </c>
      <c r="E161" t="s">
        <v>328</v>
      </c>
      <c r="F161" t="s">
        <v>3</v>
      </c>
      <c r="G161">
        <v>2</v>
      </c>
      <c r="H161">
        <v>0</v>
      </c>
      <c r="I161" t="s">
        <v>3</v>
      </c>
      <c r="J161">
        <v>0</v>
      </c>
      <c r="K161">
        <v>0</v>
      </c>
      <c r="L161" t="s">
        <v>3</v>
      </c>
      <c r="M161" t="s">
        <v>3</v>
      </c>
      <c r="N161">
        <v>0</v>
      </c>
      <c r="P161" t="s">
        <v>3</v>
      </c>
    </row>
    <row r="163" spans="1:50" x14ac:dyDescent="0.2">
      <c r="A163">
        <v>-1</v>
      </c>
    </row>
    <row r="165" spans="1:50" x14ac:dyDescent="0.2">
      <c r="A165" s="3">
        <v>75</v>
      </c>
      <c r="B165" s="3" t="s">
        <v>329</v>
      </c>
      <c r="C165" s="3">
        <v>2026</v>
      </c>
      <c r="D165" s="3">
        <v>0</v>
      </c>
      <c r="E165" s="3">
        <v>2</v>
      </c>
      <c r="F165" s="3">
        <v>1</v>
      </c>
      <c r="G165" s="3">
        <v>0</v>
      </c>
      <c r="H165" s="3">
        <v>1</v>
      </c>
      <c r="I165" s="3">
        <v>0</v>
      </c>
      <c r="J165" s="3">
        <v>3</v>
      </c>
      <c r="K165" s="3">
        <v>0</v>
      </c>
      <c r="L165" s="3">
        <v>0</v>
      </c>
      <c r="M165" s="3">
        <v>0</v>
      </c>
      <c r="N165" s="3">
        <v>50265625</v>
      </c>
      <c r="O165" s="3">
        <v>1</v>
      </c>
    </row>
    <row r="166" spans="1:50" x14ac:dyDescent="0.2">
      <c r="A166" s="6">
        <v>2</v>
      </c>
      <c r="B166" s="6" t="s">
        <v>330</v>
      </c>
      <c r="C166" s="6" t="s">
        <v>331</v>
      </c>
      <c r="D166" s="6">
        <v>0</v>
      </c>
      <c r="E166" s="6">
        <v>0</v>
      </c>
      <c r="F166" s="6">
        <v>0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>
        <v>50265626</v>
      </c>
    </row>
    <row r="167" spans="1:50" x14ac:dyDescent="0.2">
      <c r="A167" s="6">
        <v>1</v>
      </c>
      <c r="B167" s="6" t="s">
        <v>332</v>
      </c>
      <c r="C167" s="6" t="s">
        <v>333</v>
      </c>
      <c r="D167" s="6">
        <v>2026</v>
      </c>
      <c r="E167" s="6">
        <v>2</v>
      </c>
      <c r="F167" s="6">
        <v>1</v>
      </c>
      <c r="G167" s="6">
        <v>1</v>
      </c>
      <c r="H167" s="6">
        <v>0</v>
      </c>
      <c r="I167" s="6">
        <v>2</v>
      </c>
      <c r="J167" s="6">
        <v>1</v>
      </c>
      <c r="K167" s="6">
        <v>1</v>
      </c>
      <c r="L167" s="6">
        <v>1</v>
      </c>
      <c r="M167" s="6">
        <v>1</v>
      </c>
      <c r="N167" s="6">
        <v>1</v>
      </c>
      <c r="O167" s="6">
        <v>1</v>
      </c>
      <c r="P167" s="6">
        <v>1</v>
      </c>
      <c r="Q167" s="6">
        <v>1</v>
      </c>
      <c r="R167" s="6" t="s">
        <v>3</v>
      </c>
      <c r="S167" s="6" t="s">
        <v>3</v>
      </c>
      <c r="T167" s="6" t="s">
        <v>3</v>
      </c>
      <c r="U167" s="6" t="s">
        <v>3</v>
      </c>
      <c r="V167" s="6" t="s">
        <v>3</v>
      </c>
      <c r="W167" s="6" t="s">
        <v>3</v>
      </c>
      <c r="X167" s="6" t="s">
        <v>3</v>
      </c>
      <c r="Y167" s="6" t="s">
        <v>3</v>
      </c>
      <c r="Z167" s="6" t="s">
        <v>3</v>
      </c>
      <c r="AA167" s="6" t="s">
        <v>3</v>
      </c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>
        <v>50265627</v>
      </c>
      <c r="AO167" s="6"/>
      <c r="AP167" s="6"/>
      <c r="AQ167" s="6"/>
      <c r="AR167" s="6"/>
      <c r="AS167" s="6"/>
      <c r="AT167" s="6"/>
      <c r="AU167" s="6"/>
      <c r="AV167" s="6"/>
      <c r="AW167" s="6"/>
      <c r="AX167" s="6"/>
    </row>
    <row r="171" spans="1:50" x14ac:dyDescent="0.2">
      <c r="A171">
        <v>65</v>
      </c>
      <c r="C171">
        <v>1</v>
      </c>
      <c r="D171">
        <v>0</v>
      </c>
      <c r="E17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334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495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50265625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14</v>
      </c>
      <c r="E16" s="8">
        <f>ROUND((Source!F92)/1000,2)</f>
        <v>528.41999999999996</v>
      </c>
      <c r="F16" s="8">
        <f>ROUND((Source!F93)/1000,2)</f>
        <v>0</v>
      </c>
      <c r="G16" s="8">
        <f>ROUND((Source!F84)/1000,2)</f>
        <v>0</v>
      </c>
      <c r="H16" s="8">
        <f>ROUND((Source!F94)/1000+(Source!F95)/1000,2)</f>
        <v>0</v>
      </c>
      <c r="I16" s="8">
        <f>E16+F16+G16+H16</f>
        <v>528.41999999999996</v>
      </c>
      <c r="J16" s="8">
        <f>ROUND((Source!F90+Source!F89)/1000,2)</f>
        <v>170.95</v>
      </c>
      <c r="K16" s="8">
        <v>108.94</v>
      </c>
      <c r="L16" s="8">
        <v>0</v>
      </c>
      <c r="M16" s="8">
        <v>0</v>
      </c>
      <c r="N16" s="8">
        <f>I16+L16+M16</f>
        <v>528.41999999999996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130116.36999999998</v>
      </c>
      <c r="AU16" s="8">
        <v>-21171.49</v>
      </c>
      <c r="AV16" s="8">
        <v>0</v>
      </c>
      <c r="AW16" s="8">
        <v>0</v>
      </c>
      <c r="AX16" s="8">
        <v>0</v>
      </c>
      <c r="AY16" s="8">
        <v>-19658.39</v>
      </c>
      <c r="AZ16" s="8">
        <v>-1595.2099999999998</v>
      </c>
      <c r="BA16" s="8">
        <v>172541.46</v>
      </c>
      <c r="BB16" s="8">
        <v>528421.13</v>
      </c>
      <c r="BC16" s="8">
        <v>0</v>
      </c>
      <c r="BD16" s="8">
        <v>0</v>
      </c>
      <c r="BE16" s="8">
        <v>0</v>
      </c>
      <c r="BF16" s="8">
        <v>471.81148000000002</v>
      </c>
      <c r="BG16" s="8">
        <v>0</v>
      </c>
      <c r="BH16" s="8">
        <v>0</v>
      </c>
      <c r="BI16" s="8">
        <v>239324.75</v>
      </c>
      <c r="BJ16" s="8">
        <v>158980.01</v>
      </c>
      <c r="BK16" s="8">
        <v>528421.13</v>
      </c>
    </row>
    <row r="18" spans="1:16" x14ac:dyDescent="0.2">
      <c r="A18">
        <v>51</v>
      </c>
      <c r="E18">
        <v>528.41999999999996</v>
      </c>
      <c r="F18">
        <v>0</v>
      </c>
      <c r="G18">
        <v>0</v>
      </c>
      <c r="H18">
        <v>0</v>
      </c>
      <c r="I18">
        <v>528.41999999999996</v>
      </c>
      <c r="J18">
        <v>170.95</v>
      </c>
      <c r="K18">
        <v>108.94</v>
      </c>
      <c r="L18">
        <v>0</v>
      </c>
      <c r="M18">
        <v>0</v>
      </c>
      <c r="N18">
        <v>528.41999999999996</v>
      </c>
    </row>
    <row r="20" spans="1:16" x14ac:dyDescent="0.2">
      <c r="A20" s="4">
        <v>50</v>
      </c>
      <c r="B20" s="4">
        <f>IF(SourceObSm!F20&lt;&gt;0,1,0)</f>
        <v>1</v>
      </c>
      <c r="C20" s="4">
        <v>0</v>
      </c>
      <c r="D20" s="4">
        <v>1</v>
      </c>
      <c r="E20" s="4">
        <v>201</v>
      </c>
      <c r="F20" s="4">
        <v>130116.36999999998</v>
      </c>
      <c r="G20" s="4" t="s">
        <v>206</v>
      </c>
      <c r="H20" s="4" t="s">
        <v>207</v>
      </c>
      <c r="I20" s="4"/>
      <c r="J20" s="4"/>
      <c r="K20" s="4">
        <v>201</v>
      </c>
      <c r="L20" s="4">
        <v>1</v>
      </c>
      <c r="M20" s="4">
        <v>1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-21171.49</v>
      </c>
      <c r="G21" s="4" t="s">
        <v>208</v>
      </c>
      <c r="H21" s="4" t="s">
        <v>209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210</v>
      </c>
      <c r="H22" s="4" t="s">
        <v>211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-21171.49</v>
      </c>
      <c r="G23" s="4" t="s">
        <v>212</v>
      </c>
      <c r="H23" s="4" t="s">
        <v>213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f>IF(SourceObSm!F24&lt;&gt;0,1,0)</f>
        <v>1</v>
      </c>
      <c r="C24" s="4">
        <v>0</v>
      </c>
      <c r="D24" s="4">
        <v>1</v>
      </c>
      <c r="E24" s="4">
        <v>226</v>
      </c>
      <c r="F24" s="4">
        <v>-21171.49</v>
      </c>
      <c r="G24" s="4" t="s">
        <v>214</v>
      </c>
      <c r="H24" s="4" t="s">
        <v>215</v>
      </c>
      <c r="I24" s="4"/>
      <c r="J24" s="4"/>
      <c r="K24" s="4">
        <v>226</v>
      </c>
      <c r="L24" s="4">
        <v>5</v>
      </c>
      <c r="M24" s="4">
        <v>1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216</v>
      </c>
      <c r="H25" s="4" t="s">
        <v>217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-21171.49</v>
      </c>
      <c r="G26" s="4" t="s">
        <v>218</v>
      </c>
      <c r="H26" s="4" t="s">
        <v>219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220</v>
      </c>
      <c r="H27" s="4" t="s">
        <v>221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222</v>
      </c>
      <c r="H28" s="4" t="s">
        <v>223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224</v>
      </c>
      <c r="H29" s="4" t="s">
        <v>225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f>IF(SourceObSm!F30&lt;&gt;0,1,0)</f>
        <v>1</v>
      </c>
      <c r="C30" s="4">
        <v>0</v>
      </c>
      <c r="D30" s="4">
        <v>1</v>
      </c>
      <c r="E30" s="4">
        <v>203</v>
      </c>
      <c r="F30" s="4">
        <v>-19658.39</v>
      </c>
      <c r="G30" s="4" t="s">
        <v>226</v>
      </c>
      <c r="H30" s="4" t="s">
        <v>227</v>
      </c>
      <c r="I30" s="4"/>
      <c r="J30" s="4"/>
      <c r="K30" s="4">
        <v>203</v>
      </c>
      <c r="L30" s="4">
        <v>11</v>
      </c>
      <c r="M30" s="4">
        <v>1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228</v>
      </c>
      <c r="H31" s="4" t="s">
        <v>229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f>IF(SourceObSm!F32&lt;&gt;0,1,0)</f>
        <v>1</v>
      </c>
      <c r="C32" s="4">
        <v>0</v>
      </c>
      <c r="D32" s="4">
        <v>1</v>
      </c>
      <c r="E32" s="4">
        <v>204</v>
      </c>
      <c r="F32" s="4">
        <v>-1595.2099999999998</v>
      </c>
      <c r="G32" s="4" t="s">
        <v>230</v>
      </c>
      <c r="H32" s="4" t="s">
        <v>231</v>
      </c>
      <c r="I32" s="4"/>
      <c r="J32" s="4"/>
      <c r="K32" s="4">
        <v>204</v>
      </c>
      <c r="L32" s="4">
        <v>13</v>
      </c>
      <c r="M32" s="4">
        <v>1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f>IF(SourceObSm!F33&lt;&gt;0,1,0)</f>
        <v>1</v>
      </c>
      <c r="C33" s="4">
        <v>0</v>
      </c>
      <c r="D33" s="4">
        <v>1</v>
      </c>
      <c r="E33" s="4">
        <v>205</v>
      </c>
      <c r="F33" s="4">
        <v>172541.46</v>
      </c>
      <c r="G33" s="4" t="s">
        <v>232</v>
      </c>
      <c r="H33" s="4" t="s">
        <v>233</v>
      </c>
      <c r="I33" s="4"/>
      <c r="J33" s="4"/>
      <c r="K33" s="4">
        <v>205</v>
      </c>
      <c r="L33" s="4">
        <v>14</v>
      </c>
      <c r="M33" s="4">
        <v>1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234</v>
      </c>
      <c r="H34" s="4" t="s">
        <v>235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528421.13</v>
      </c>
      <c r="G35" s="4" t="s">
        <v>236</v>
      </c>
      <c r="H35" s="4" t="s">
        <v>237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238</v>
      </c>
      <c r="H36" s="4" t="s">
        <v>239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240</v>
      </c>
      <c r="H37" s="4" t="s">
        <v>241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242</v>
      </c>
      <c r="H38" s="4" t="s">
        <v>243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244</v>
      </c>
      <c r="H39" s="4" t="s">
        <v>245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471.81148000000002</v>
      </c>
      <c r="G40" s="4" t="s">
        <v>246</v>
      </c>
      <c r="H40" s="4" t="s">
        <v>247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248</v>
      </c>
      <c r="H41" s="4" t="s">
        <v>249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250</v>
      </c>
      <c r="H42" s="4" t="s">
        <v>251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252</v>
      </c>
      <c r="H43" s="4" t="s">
        <v>253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f>IF(SourceObSm!F44&lt;&gt;0,1,0)</f>
        <v>1</v>
      </c>
      <c r="C44" s="4">
        <v>0</v>
      </c>
      <c r="D44" s="4">
        <v>1</v>
      </c>
      <c r="E44" s="4">
        <v>210</v>
      </c>
      <c r="F44" s="4">
        <v>239324.75</v>
      </c>
      <c r="G44" s="4" t="s">
        <v>254</v>
      </c>
      <c r="H44" s="4" t="s">
        <v>255</v>
      </c>
      <c r="I44" s="4"/>
      <c r="J44" s="4"/>
      <c r="K44" s="4">
        <v>210</v>
      </c>
      <c r="L44" s="4">
        <v>25</v>
      </c>
      <c r="M44" s="4">
        <v>1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f>IF(SourceObSm!F45&lt;&gt;0,1,0)</f>
        <v>1</v>
      </c>
      <c r="C45" s="4">
        <v>0</v>
      </c>
      <c r="D45" s="4">
        <v>1</v>
      </c>
      <c r="E45" s="4">
        <v>211</v>
      </c>
      <c r="F45" s="4">
        <v>158980.01</v>
      </c>
      <c r="G45" s="4" t="s">
        <v>256</v>
      </c>
      <c r="H45" s="4" t="s">
        <v>257</v>
      </c>
      <c r="I45" s="4"/>
      <c r="J45" s="4"/>
      <c r="K45" s="4">
        <v>211</v>
      </c>
      <c r="L45" s="4">
        <v>26</v>
      </c>
      <c r="M45" s="4">
        <v>1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f>IF(SourceObSm!F46&lt;&gt;0,1,0)</f>
        <v>1</v>
      </c>
      <c r="C46" s="4">
        <v>0</v>
      </c>
      <c r="D46" s="4">
        <v>1</v>
      </c>
      <c r="E46" s="4">
        <v>224</v>
      </c>
      <c r="F46" s="4">
        <v>528421.13</v>
      </c>
      <c r="G46" s="4" t="s">
        <v>258</v>
      </c>
      <c r="H46" s="4" t="s">
        <v>259</v>
      </c>
      <c r="I46" s="4"/>
      <c r="J46" s="4"/>
      <c r="K46" s="4">
        <v>224</v>
      </c>
      <c r="L46" s="4">
        <v>27</v>
      </c>
      <c r="M46" s="4">
        <v>1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50" x14ac:dyDescent="0.2">
      <c r="A51" s="3">
        <v>75</v>
      </c>
      <c r="B51" s="3" t="s">
        <v>329</v>
      </c>
      <c r="C51" s="3">
        <v>2026</v>
      </c>
      <c r="D51" s="3">
        <v>0</v>
      </c>
      <c r="E51" s="3">
        <v>2</v>
      </c>
      <c r="F51" s="3">
        <v>1</v>
      </c>
      <c r="G51" s="3">
        <v>0</v>
      </c>
      <c r="H51" s="3">
        <v>1</v>
      </c>
      <c r="I51" s="3">
        <v>0</v>
      </c>
      <c r="J51" s="3">
        <v>3</v>
      </c>
      <c r="K51" s="3">
        <v>0</v>
      </c>
      <c r="L51" s="3">
        <v>0</v>
      </c>
      <c r="M51" s="3">
        <v>0</v>
      </c>
      <c r="N51" s="3">
        <v>50265625</v>
      </c>
      <c r="O51" s="3">
        <v>1</v>
      </c>
    </row>
    <row r="52" spans="1:50" x14ac:dyDescent="0.2">
      <c r="A52" s="6">
        <v>2</v>
      </c>
      <c r="B52" s="6" t="s">
        <v>330</v>
      </c>
      <c r="C52" s="6" t="s">
        <v>331</v>
      </c>
      <c r="D52" s="6">
        <v>0</v>
      </c>
      <c r="E52" s="6">
        <v>0</v>
      </c>
      <c r="F52" s="6"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>
        <v>50265626</v>
      </c>
    </row>
    <row r="53" spans="1:50" x14ac:dyDescent="0.2">
      <c r="A53" s="6">
        <v>1</v>
      </c>
      <c r="B53" s="6" t="s">
        <v>332</v>
      </c>
      <c r="C53" s="6" t="s">
        <v>333</v>
      </c>
      <c r="D53" s="6">
        <v>2026</v>
      </c>
      <c r="E53" s="6">
        <v>2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50265627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9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50265625</v>
      </c>
      <c r="C1">
        <v>50266200</v>
      </c>
      <c r="D1">
        <v>39608741</v>
      </c>
      <c r="E1">
        <v>70</v>
      </c>
      <c r="F1">
        <v>1</v>
      </c>
      <c r="G1">
        <v>1</v>
      </c>
      <c r="H1">
        <v>1</v>
      </c>
      <c r="I1" t="s">
        <v>335</v>
      </c>
      <c r="J1" t="s">
        <v>3</v>
      </c>
      <c r="K1" t="s">
        <v>336</v>
      </c>
      <c r="L1">
        <v>1191</v>
      </c>
      <c r="N1">
        <v>1013</v>
      </c>
      <c r="O1" t="s">
        <v>337</v>
      </c>
      <c r="P1" t="s">
        <v>337</v>
      </c>
      <c r="Q1">
        <v>1</v>
      </c>
      <c r="W1">
        <v>0</v>
      </c>
      <c r="X1">
        <v>-1759674247</v>
      </c>
      <c r="Y1">
        <f t="shared" ref="Y1:Y15" si="0">AT1</f>
        <v>14.9</v>
      </c>
      <c r="AA1">
        <v>0</v>
      </c>
      <c r="AB1">
        <v>0</v>
      </c>
      <c r="AC1">
        <v>0</v>
      </c>
      <c r="AD1">
        <v>365.7</v>
      </c>
      <c r="AE1">
        <v>0</v>
      </c>
      <c r="AF1">
        <v>0</v>
      </c>
      <c r="AG1">
        <v>0</v>
      </c>
      <c r="AH1">
        <v>365.7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0</v>
      </c>
      <c r="AQ1">
        <v>1</v>
      </c>
      <c r="AR1">
        <v>0</v>
      </c>
      <c r="AS1" t="s">
        <v>3</v>
      </c>
      <c r="AT1">
        <v>14.9</v>
      </c>
      <c r="AU1" t="s">
        <v>3</v>
      </c>
      <c r="AV1">
        <v>1</v>
      </c>
      <c r="AW1">
        <v>2</v>
      </c>
      <c r="AX1">
        <v>50266201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5448.93</v>
      </c>
      <c r="BN1">
        <v>14.9</v>
      </c>
      <c r="BO1">
        <v>0</v>
      </c>
      <c r="BP1">
        <v>1</v>
      </c>
      <c r="BQ1">
        <v>0</v>
      </c>
      <c r="BR1">
        <v>0</v>
      </c>
      <c r="BS1">
        <v>0</v>
      </c>
      <c r="BT1">
        <v>5448.93</v>
      </c>
      <c r="BU1">
        <v>14.9</v>
      </c>
      <c r="BV1">
        <v>0</v>
      </c>
      <c r="BW1">
        <v>1</v>
      </c>
      <c r="CU1">
        <f>ROUND(AT1*Source!I24*AH1*AL1,2)</f>
        <v>172541.46</v>
      </c>
      <c r="CV1">
        <f>ROUND(Y1*Source!I24,7)</f>
        <v>471.81148000000002</v>
      </c>
      <c r="CW1">
        <v>0</v>
      </c>
      <c r="CX1">
        <f>ROUND(Y1*Source!I24,7)</f>
        <v>471.81148000000002</v>
      </c>
      <c r="CY1">
        <f>AD1</f>
        <v>365.7</v>
      </c>
      <c r="CZ1">
        <f>AH1</f>
        <v>365.7</v>
      </c>
      <c r="DA1">
        <f>AL1</f>
        <v>1</v>
      </c>
      <c r="DB1">
        <f t="shared" ref="DB1:DB15" si="1">ROUND(ROUND(AT1*CZ1,2),6)</f>
        <v>5448.93</v>
      </c>
      <c r="DC1">
        <f t="shared" ref="DC1:DC15" si="2">ROUND(ROUND(AT1*AG1,2),6)</f>
        <v>0</v>
      </c>
      <c r="DD1" t="s">
        <v>3</v>
      </c>
      <c r="DE1" t="s">
        <v>3</v>
      </c>
      <c r="DF1">
        <f t="shared" ref="DF1:DF7" si="3">ROUND(ROUND(AE1,2)*CX1,2)</f>
        <v>0</v>
      </c>
      <c r="DG1">
        <f>ROUND(ROUND(AF1,2)*CX1,2)</f>
        <v>0</v>
      </c>
      <c r="DH1">
        <f t="shared" ref="DH1:DH32" si="4">ROUND(ROUND(AG1,2)*CX1,2)</f>
        <v>0</v>
      </c>
      <c r="DI1">
        <f t="shared" ref="DI1:DI32" si="5">ROUND(ROUND(AH1,2)*CX1,2)</f>
        <v>172541.46</v>
      </c>
      <c r="DJ1">
        <f>DI1</f>
        <v>172541.46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50265625</v>
      </c>
      <c r="C2">
        <v>50266200</v>
      </c>
      <c r="D2">
        <v>39608925</v>
      </c>
      <c r="E2">
        <v>70</v>
      </c>
      <c r="F2">
        <v>1</v>
      </c>
      <c r="G2">
        <v>1</v>
      </c>
      <c r="H2">
        <v>1</v>
      </c>
      <c r="I2" t="s">
        <v>338</v>
      </c>
      <c r="J2" t="s">
        <v>3</v>
      </c>
      <c r="K2" t="s">
        <v>339</v>
      </c>
      <c r="L2">
        <v>1191</v>
      </c>
      <c r="N2">
        <v>1013</v>
      </c>
      <c r="O2" t="s">
        <v>337</v>
      </c>
      <c r="P2" t="s">
        <v>337</v>
      </c>
      <c r="Q2">
        <v>1</v>
      </c>
      <c r="W2">
        <v>0</v>
      </c>
      <c r="X2">
        <v>-1417349443</v>
      </c>
      <c r="Y2">
        <f t="shared" si="0"/>
        <v>3.38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3.38</v>
      </c>
      <c r="AU2" t="s">
        <v>3</v>
      </c>
      <c r="AV2">
        <v>2</v>
      </c>
      <c r="AW2">
        <v>2</v>
      </c>
      <c r="AX2">
        <v>50266202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107.02837599999999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50265625</v>
      </c>
      <c r="C3">
        <v>50266200</v>
      </c>
      <c r="D3">
        <v>39770678</v>
      </c>
      <c r="E3">
        <v>1</v>
      </c>
      <c r="F3">
        <v>1</v>
      </c>
      <c r="G3">
        <v>1</v>
      </c>
      <c r="H3">
        <v>2</v>
      </c>
      <c r="I3" t="s">
        <v>38</v>
      </c>
      <c r="J3" t="s">
        <v>41</v>
      </c>
      <c r="K3" t="s">
        <v>39</v>
      </c>
      <c r="L3">
        <v>1367</v>
      </c>
      <c r="N3">
        <v>1011</v>
      </c>
      <c r="O3" t="s">
        <v>40</v>
      </c>
      <c r="P3" t="s">
        <v>40</v>
      </c>
      <c r="Q3">
        <v>1</v>
      </c>
      <c r="W3">
        <v>0</v>
      </c>
      <c r="X3">
        <v>-1189221606</v>
      </c>
      <c r="Y3">
        <f t="shared" si="0"/>
        <v>-3.35</v>
      </c>
      <c r="AA3">
        <v>0</v>
      </c>
      <c r="AB3">
        <v>176.46</v>
      </c>
      <c r="AC3">
        <v>13.5</v>
      </c>
      <c r="AD3">
        <v>0</v>
      </c>
      <c r="AE3">
        <v>0</v>
      </c>
      <c r="AF3">
        <v>120.04</v>
      </c>
      <c r="AG3">
        <v>13.5</v>
      </c>
      <c r="AH3">
        <v>0</v>
      </c>
      <c r="AI3">
        <v>1</v>
      </c>
      <c r="AJ3">
        <v>1.47</v>
      </c>
      <c r="AK3">
        <v>1</v>
      </c>
      <c r="AL3">
        <v>1</v>
      </c>
      <c r="AM3">
        <v>2</v>
      </c>
      <c r="AN3">
        <v>0</v>
      </c>
      <c r="AO3">
        <v>0</v>
      </c>
      <c r="AP3">
        <v>1</v>
      </c>
      <c r="AQ3">
        <v>0</v>
      </c>
      <c r="AR3">
        <v>0</v>
      </c>
      <c r="AS3" t="s">
        <v>3</v>
      </c>
      <c r="AT3">
        <v>-3.35</v>
      </c>
      <c r="AU3" t="s">
        <v>3</v>
      </c>
      <c r="AV3">
        <v>0</v>
      </c>
      <c r="AW3">
        <v>2</v>
      </c>
      <c r="AX3">
        <v>50266203</v>
      </c>
      <c r="AY3">
        <v>1</v>
      </c>
      <c r="AZ3">
        <v>6144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ROUND(Y3*Source!I24*DO3,7)</f>
        <v>0</v>
      </c>
      <c r="CX3">
        <f>ROUND(Y3*Source!I24,7)</f>
        <v>-106.07841999999999</v>
      </c>
      <c r="CY3">
        <f>AB3</f>
        <v>176.46</v>
      </c>
      <c r="CZ3">
        <f>AF3</f>
        <v>120.04</v>
      </c>
      <c r="DA3">
        <f>AJ3</f>
        <v>1.47</v>
      </c>
      <c r="DB3">
        <f t="shared" si="1"/>
        <v>-402.13</v>
      </c>
      <c r="DC3">
        <f t="shared" si="2"/>
        <v>-45.23</v>
      </c>
      <c r="DD3" t="s">
        <v>3</v>
      </c>
      <c r="DE3" t="s">
        <v>3</v>
      </c>
      <c r="DF3">
        <f t="shared" si="3"/>
        <v>0</v>
      </c>
      <c r="DG3">
        <f>ROUND(ROUND(AF3*AJ3,2)*CX3,2)</f>
        <v>-18718.599999999999</v>
      </c>
      <c r="DH3">
        <f t="shared" si="4"/>
        <v>-1432.06</v>
      </c>
      <c r="DI3">
        <f t="shared" si="5"/>
        <v>0</v>
      </c>
      <c r="DJ3">
        <f>DG3+DH3</f>
        <v>-20150.66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ROW(Source!A24)</f>
        <v>24</v>
      </c>
      <c r="B4">
        <v>50265625</v>
      </c>
      <c r="C4">
        <v>50266200</v>
      </c>
      <c r="D4">
        <v>39770826</v>
      </c>
      <c r="E4">
        <v>1</v>
      </c>
      <c r="F4">
        <v>1</v>
      </c>
      <c r="G4">
        <v>1</v>
      </c>
      <c r="H4">
        <v>2</v>
      </c>
      <c r="I4" t="s">
        <v>51</v>
      </c>
      <c r="J4" t="s">
        <v>53</v>
      </c>
      <c r="K4" t="s">
        <v>52</v>
      </c>
      <c r="L4">
        <v>1367</v>
      </c>
      <c r="N4">
        <v>1011</v>
      </c>
      <c r="O4" t="s">
        <v>40</v>
      </c>
      <c r="P4" t="s">
        <v>40</v>
      </c>
      <c r="Q4">
        <v>1</v>
      </c>
      <c r="W4">
        <v>0</v>
      </c>
      <c r="X4">
        <v>-896236776</v>
      </c>
      <c r="Y4">
        <f t="shared" si="0"/>
        <v>-0.02</v>
      </c>
      <c r="AA4">
        <v>0</v>
      </c>
      <c r="AB4">
        <v>1690.48</v>
      </c>
      <c r="AC4">
        <v>456.01</v>
      </c>
      <c r="AD4">
        <v>0</v>
      </c>
      <c r="AE4">
        <v>0</v>
      </c>
      <c r="AF4">
        <v>1690.48</v>
      </c>
      <c r="AG4">
        <v>456.01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0</v>
      </c>
      <c r="AR4">
        <v>0</v>
      </c>
      <c r="AS4" t="s">
        <v>3</v>
      </c>
      <c r="AT4">
        <v>-0.02</v>
      </c>
      <c r="AU4" t="s">
        <v>3</v>
      </c>
      <c r="AV4">
        <v>0</v>
      </c>
      <c r="AW4">
        <v>2</v>
      </c>
      <c r="AX4">
        <v>50266204</v>
      </c>
      <c r="AY4">
        <v>1</v>
      </c>
      <c r="AZ4">
        <v>6144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ROUND(Y4*Source!I24*DO4,7)</f>
        <v>0</v>
      </c>
      <c r="CX4">
        <f>ROUND(Y4*Source!I24,7)</f>
        <v>-0.63330399999999998</v>
      </c>
      <c r="CY4">
        <f>AB4</f>
        <v>1690.48</v>
      </c>
      <c r="CZ4">
        <f>AF4</f>
        <v>1690.48</v>
      </c>
      <c r="DA4">
        <f>AJ4</f>
        <v>1</v>
      </c>
      <c r="DB4">
        <f t="shared" si="1"/>
        <v>-33.81</v>
      </c>
      <c r="DC4">
        <f t="shared" si="2"/>
        <v>-9.1199999999999992</v>
      </c>
      <c r="DD4" t="s">
        <v>3</v>
      </c>
      <c r="DE4" t="s">
        <v>3</v>
      </c>
      <c r="DF4">
        <f t="shared" si="3"/>
        <v>0</v>
      </c>
      <c r="DG4">
        <f>ROUND(ROUND(AF4,2)*CX4,2)</f>
        <v>-1070.5899999999999</v>
      </c>
      <c r="DH4">
        <f t="shared" si="4"/>
        <v>-288.79000000000002</v>
      </c>
      <c r="DI4">
        <f t="shared" si="5"/>
        <v>0</v>
      </c>
      <c r="DJ4">
        <f>DG4+DH4</f>
        <v>-1359.3799999999999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ROW(Source!A24)</f>
        <v>24</v>
      </c>
      <c r="B5">
        <v>50265625</v>
      </c>
      <c r="C5">
        <v>50266200</v>
      </c>
      <c r="D5">
        <v>39770949</v>
      </c>
      <c r="E5">
        <v>1</v>
      </c>
      <c r="F5">
        <v>1</v>
      </c>
      <c r="G5">
        <v>1</v>
      </c>
      <c r="H5">
        <v>2</v>
      </c>
      <c r="I5" t="s">
        <v>340</v>
      </c>
      <c r="J5" t="s">
        <v>341</v>
      </c>
      <c r="K5" t="s">
        <v>342</v>
      </c>
      <c r="L5">
        <v>1367</v>
      </c>
      <c r="N5">
        <v>1011</v>
      </c>
      <c r="O5" t="s">
        <v>40</v>
      </c>
      <c r="P5" t="s">
        <v>40</v>
      </c>
      <c r="Q5">
        <v>1</v>
      </c>
      <c r="W5">
        <v>0</v>
      </c>
      <c r="X5">
        <v>1108114389</v>
      </c>
      <c r="Y5">
        <f t="shared" si="0"/>
        <v>2.2400000000000002</v>
      </c>
      <c r="AA5">
        <v>0</v>
      </c>
      <c r="AB5">
        <v>2.4700000000000002</v>
      </c>
      <c r="AC5">
        <v>0</v>
      </c>
      <c r="AD5">
        <v>0</v>
      </c>
      <c r="AE5">
        <v>0</v>
      </c>
      <c r="AF5">
        <v>1.9</v>
      </c>
      <c r="AG5">
        <v>0</v>
      </c>
      <c r="AH5">
        <v>0</v>
      </c>
      <c r="AI5">
        <v>1</v>
      </c>
      <c r="AJ5">
        <v>1.3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2.2400000000000002</v>
      </c>
      <c r="AU5" t="s">
        <v>3</v>
      </c>
      <c r="AV5">
        <v>0</v>
      </c>
      <c r="AW5">
        <v>2</v>
      </c>
      <c r="AX5">
        <v>50266205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4.2560000000000002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4.2560000000000002</v>
      </c>
      <c r="BS5">
        <v>0</v>
      </c>
      <c r="BT5">
        <v>0</v>
      </c>
      <c r="BU5">
        <v>0</v>
      </c>
      <c r="BV5">
        <v>0</v>
      </c>
      <c r="BW5">
        <v>1</v>
      </c>
      <c r="CV5">
        <v>0</v>
      </c>
      <c r="CW5">
        <f>ROUND(Y5*Source!I24*DO5,7)</f>
        <v>0</v>
      </c>
      <c r="CX5">
        <f>ROUND(Y5*Source!I24,7)</f>
        <v>70.930047999999999</v>
      </c>
      <c r="CY5">
        <f>AB5</f>
        <v>2.4700000000000002</v>
      </c>
      <c r="CZ5">
        <f>AF5</f>
        <v>1.9</v>
      </c>
      <c r="DA5">
        <f>AJ5</f>
        <v>1.3</v>
      </c>
      <c r="DB5">
        <f t="shared" si="1"/>
        <v>4.26</v>
      </c>
      <c r="DC5">
        <f t="shared" si="2"/>
        <v>0</v>
      </c>
      <c r="DD5" t="s">
        <v>3</v>
      </c>
      <c r="DE5" t="s">
        <v>3</v>
      </c>
      <c r="DF5">
        <f t="shared" si="3"/>
        <v>0</v>
      </c>
      <c r="DG5">
        <f>ROUND(ROUND(AF5*AJ5,2)*CX5,2)</f>
        <v>175.2</v>
      </c>
      <c r="DH5">
        <f t="shared" si="4"/>
        <v>0</v>
      </c>
      <c r="DI5">
        <f t="shared" si="5"/>
        <v>0</v>
      </c>
      <c r="DJ5">
        <f>DG5+DH5</f>
        <v>175.2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ROW(Source!A24)</f>
        <v>24</v>
      </c>
      <c r="B6">
        <v>50265625</v>
      </c>
      <c r="C6">
        <v>50266200</v>
      </c>
      <c r="D6">
        <v>39771073</v>
      </c>
      <c r="E6">
        <v>1</v>
      </c>
      <c r="F6">
        <v>1</v>
      </c>
      <c r="G6">
        <v>1</v>
      </c>
      <c r="H6">
        <v>2</v>
      </c>
      <c r="I6" t="s">
        <v>47</v>
      </c>
      <c r="J6" t="s">
        <v>49</v>
      </c>
      <c r="K6" t="s">
        <v>48</v>
      </c>
      <c r="L6">
        <v>1367</v>
      </c>
      <c r="N6">
        <v>1011</v>
      </c>
      <c r="O6" t="s">
        <v>40</v>
      </c>
      <c r="P6" t="s">
        <v>40</v>
      </c>
      <c r="Q6">
        <v>1</v>
      </c>
      <c r="W6">
        <v>0</v>
      </c>
      <c r="X6">
        <v>-1193409272</v>
      </c>
      <c r="Y6">
        <f t="shared" si="0"/>
        <v>-0.17</v>
      </c>
      <c r="AA6">
        <v>0</v>
      </c>
      <c r="AB6">
        <v>48.3</v>
      </c>
      <c r="AC6">
        <v>0</v>
      </c>
      <c r="AD6">
        <v>0</v>
      </c>
      <c r="AE6">
        <v>0</v>
      </c>
      <c r="AF6">
        <v>30</v>
      </c>
      <c r="AG6">
        <v>0</v>
      </c>
      <c r="AH6">
        <v>0</v>
      </c>
      <c r="AI6">
        <v>1</v>
      </c>
      <c r="AJ6">
        <v>1.61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0</v>
      </c>
      <c r="AR6">
        <v>0</v>
      </c>
      <c r="AS6" t="s">
        <v>3</v>
      </c>
      <c r="AT6">
        <v>-0.17</v>
      </c>
      <c r="AU6" t="s">
        <v>3</v>
      </c>
      <c r="AV6">
        <v>0</v>
      </c>
      <c r="AW6">
        <v>2</v>
      </c>
      <c r="AX6">
        <v>50266206</v>
      </c>
      <c r="AY6">
        <v>1</v>
      </c>
      <c r="AZ6">
        <v>6144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ROUND(Y6*Source!I24*DO6,7)</f>
        <v>0</v>
      </c>
      <c r="CX6">
        <f>ROUND(Y6*Source!I24,7)</f>
        <v>-5.3830840000000002</v>
      </c>
      <c r="CY6">
        <f>AB6</f>
        <v>48.3</v>
      </c>
      <c r="CZ6">
        <f>AF6</f>
        <v>30</v>
      </c>
      <c r="DA6">
        <f>AJ6</f>
        <v>1.61</v>
      </c>
      <c r="DB6">
        <f t="shared" si="1"/>
        <v>-5.0999999999999996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ROUND(ROUND(AF6*AJ6,2)*CX6,2)</f>
        <v>-260</v>
      </c>
      <c r="DH6">
        <f t="shared" si="4"/>
        <v>0</v>
      </c>
      <c r="DI6">
        <f t="shared" si="5"/>
        <v>0</v>
      </c>
      <c r="DJ6">
        <f>DG6+DH6</f>
        <v>-260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ROW(Source!A24)</f>
        <v>24</v>
      </c>
      <c r="B7">
        <v>50265625</v>
      </c>
      <c r="C7">
        <v>50266200</v>
      </c>
      <c r="D7">
        <v>39771602</v>
      </c>
      <c r="E7">
        <v>1</v>
      </c>
      <c r="F7">
        <v>1</v>
      </c>
      <c r="G7">
        <v>1</v>
      </c>
      <c r="H7">
        <v>2</v>
      </c>
      <c r="I7" t="s">
        <v>343</v>
      </c>
      <c r="J7" t="s">
        <v>344</v>
      </c>
      <c r="K7" t="s">
        <v>345</v>
      </c>
      <c r="L7">
        <v>1367</v>
      </c>
      <c r="N7">
        <v>1011</v>
      </c>
      <c r="O7" t="s">
        <v>40</v>
      </c>
      <c r="P7" t="s">
        <v>40</v>
      </c>
      <c r="Q7">
        <v>1</v>
      </c>
      <c r="W7">
        <v>0</v>
      </c>
      <c r="X7">
        <v>509054691</v>
      </c>
      <c r="Y7">
        <f t="shared" si="0"/>
        <v>0.01</v>
      </c>
      <c r="AA7">
        <v>0</v>
      </c>
      <c r="AB7">
        <v>680.88</v>
      </c>
      <c r="AC7">
        <v>396.79</v>
      </c>
      <c r="AD7">
        <v>0</v>
      </c>
      <c r="AE7">
        <v>0</v>
      </c>
      <c r="AF7">
        <v>680.88</v>
      </c>
      <c r="AG7">
        <v>396.79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0.01</v>
      </c>
      <c r="AU7" t="s">
        <v>3</v>
      </c>
      <c r="AV7">
        <v>0</v>
      </c>
      <c r="AW7">
        <v>2</v>
      </c>
      <c r="AX7">
        <v>50266207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6.8087999999999997</v>
      </c>
      <c r="BL7">
        <v>3.9679000000000002</v>
      </c>
      <c r="BM7">
        <v>0</v>
      </c>
      <c r="BN7">
        <v>0</v>
      </c>
      <c r="BO7">
        <v>0</v>
      </c>
      <c r="BP7">
        <v>1</v>
      </c>
      <c r="BQ7">
        <v>0</v>
      </c>
      <c r="BR7">
        <v>6.8087999999999997</v>
      </c>
      <c r="BS7">
        <v>3.9679000000000002</v>
      </c>
      <c r="BT7">
        <v>0</v>
      </c>
      <c r="BU7">
        <v>0</v>
      </c>
      <c r="BV7">
        <v>0</v>
      </c>
      <c r="BW7">
        <v>1</v>
      </c>
      <c r="CV7">
        <v>0</v>
      </c>
      <c r="CW7">
        <f>ROUND(Y7*Source!I24*DO7,7)</f>
        <v>0</v>
      </c>
      <c r="CX7">
        <f>ROUND(Y7*Source!I24,7)</f>
        <v>0.31665199999999999</v>
      </c>
      <c r="CY7">
        <f>AB7</f>
        <v>680.88</v>
      </c>
      <c r="CZ7">
        <f>AF7</f>
        <v>680.88</v>
      </c>
      <c r="DA7">
        <f>AJ7</f>
        <v>1</v>
      </c>
      <c r="DB7">
        <f t="shared" si="1"/>
        <v>6.81</v>
      </c>
      <c r="DC7">
        <f t="shared" si="2"/>
        <v>3.97</v>
      </c>
      <c r="DD7" t="s">
        <v>3</v>
      </c>
      <c r="DE7" t="s">
        <v>3</v>
      </c>
      <c r="DF7">
        <f t="shared" si="3"/>
        <v>0</v>
      </c>
      <c r="DG7">
        <f t="shared" ref="DG7:DG20" si="6">ROUND(ROUND(AF7,2)*CX7,2)</f>
        <v>215.6</v>
      </c>
      <c r="DH7">
        <f t="shared" si="4"/>
        <v>125.64</v>
      </c>
      <c r="DI7">
        <f t="shared" si="5"/>
        <v>0</v>
      </c>
      <c r="DJ7">
        <f>DG7+DH7</f>
        <v>341.24</v>
      </c>
      <c r="DK7">
        <v>1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ROW(Source!A24)</f>
        <v>24</v>
      </c>
      <c r="B8">
        <v>50265625</v>
      </c>
      <c r="C8">
        <v>50266200</v>
      </c>
      <c r="D8">
        <v>39619433</v>
      </c>
      <c r="E8">
        <v>1</v>
      </c>
      <c r="F8">
        <v>1</v>
      </c>
      <c r="G8">
        <v>1</v>
      </c>
      <c r="H8">
        <v>3</v>
      </c>
      <c r="I8" t="s">
        <v>43</v>
      </c>
      <c r="J8" t="s">
        <v>45</v>
      </c>
      <c r="K8" t="s">
        <v>44</v>
      </c>
      <c r="L8">
        <v>1348</v>
      </c>
      <c r="N8">
        <v>1009</v>
      </c>
      <c r="O8" t="s">
        <v>28</v>
      </c>
      <c r="P8" t="s">
        <v>28</v>
      </c>
      <c r="Q8">
        <v>1000</v>
      </c>
      <c r="W8">
        <v>0</v>
      </c>
      <c r="X8">
        <v>1121041840</v>
      </c>
      <c r="Y8">
        <f t="shared" si="0"/>
        <v>-1.7000000000000001E-2</v>
      </c>
      <c r="AA8">
        <v>4870.8</v>
      </c>
      <c r="AB8">
        <v>0</v>
      </c>
      <c r="AC8">
        <v>0</v>
      </c>
      <c r="AD8">
        <v>0</v>
      </c>
      <c r="AE8">
        <v>3960</v>
      </c>
      <c r="AF8">
        <v>0</v>
      </c>
      <c r="AG8">
        <v>0</v>
      </c>
      <c r="AH8">
        <v>0</v>
      </c>
      <c r="AI8">
        <v>1.23</v>
      </c>
      <c r="AJ8">
        <v>1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0</v>
      </c>
      <c r="AR8">
        <v>0</v>
      </c>
      <c r="AS8" t="s">
        <v>3</v>
      </c>
      <c r="AT8">
        <v>-1.7000000000000001E-2</v>
      </c>
      <c r="AU8" t="s">
        <v>3</v>
      </c>
      <c r="AV8">
        <v>0</v>
      </c>
      <c r="AW8">
        <v>2</v>
      </c>
      <c r="AX8">
        <v>50266208</v>
      </c>
      <c r="AY8">
        <v>1</v>
      </c>
      <c r="AZ8">
        <v>6144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ROUND(Y8*Source!I24,7)</f>
        <v>-0.53830840000000002</v>
      </c>
      <c r="CY8">
        <f t="shared" ref="CY8:CY15" si="7">AA8</f>
        <v>4870.8</v>
      </c>
      <c r="CZ8">
        <f t="shared" ref="CZ8:CZ15" si="8">AE8</f>
        <v>3960</v>
      </c>
      <c r="DA8">
        <f t="shared" ref="DA8:DA15" si="9">AI8</f>
        <v>1.23</v>
      </c>
      <c r="DB8">
        <f t="shared" si="1"/>
        <v>-67.319999999999993</v>
      </c>
      <c r="DC8">
        <f t="shared" si="2"/>
        <v>0</v>
      </c>
      <c r="DD8" t="s">
        <v>3</v>
      </c>
      <c r="DE8" t="s">
        <v>3</v>
      </c>
      <c r="DF8">
        <f>ROUND(ROUND(AE8*AI8,2)*CX8,2)</f>
        <v>-2621.99</v>
      </c>
      <c r="DG8">
        <f t="shared" si="6"/>
        <v>0</v>
      </c>
      <c r="DH8">
        <f t="shared" si="4"/>
        <v>0</v>
      </c>
      <c r="DI8">
        <f t="shared" si="5"/>
        <v>0</v>
      </c>
      <c r="DJ8">
        <f t="shared" ref="DJ8:DJ15" si="10">DF8</f>
        <v>-2621.99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ROW(Source!A24)</f>
        <v>24</v>
      </c>
      <c r="B9">
        <v>50265625</v>
      </c>
      <c r="C9">
        <v>50266200</v>
      </c>
      <c r="D9">
        <v>39623610</v>
      </c>
      <c r="E9">
        <v>1</v>
      </c>
      <c r="F9">
        <v>1</v>
      </c>
      <c r="G9">
        <v>1</v>
      </c>
      <c r="H9">
        <v>3</v>
      </c>
      <c r="I9" t="s">
        <v>346</v>
      </c>
      <c r="J9" t="s">
        <v>347</v>
      </c>
      <c r="K9" t="s">
        <v>348</v>
      </c>
      <c r="L9">
        <v>1348</v>
      </c>
      <c r="N9">
        <v>1009</v>
      </c>
      <c r="O9" t="s">
        <v>28</v>
      </c>
      <c r="P9" t="s">
        <v>28</v>
      </c>
      <c r="Q9">
        <v>1000</v>
      </c>
      <c r="W9">
        <v>0</v>
      </c>
      <c r="X9">
        <v>-45966985</v>
      </c>
      <c r="Y9">
        <f t="shared" si="0"/>
        <v>2.2000000000000001E-3</v>
      </c>
      <c r="AA9">
        <v>14373.6</v>
      </c>
      <c r="AB9">
        <v>0</v>
      </c>
      <c r="AC9">
        <v>0</v>
      </c>
      <c r="AD9">
        <v>0</v>
      </c>
      <c r="AE9">
        <v>11978</v>
      </c>
      <c r="AF9">
        <v>0</v>
      </c>
      <c r="AG9">
        <v>0</v>
      </c>
      <c r="AH9">
        <v>0</v>
      </c>
      <c r="AI9">
        <v>1.2</v>
      </c>
      <c r="AJ9">
        <v>1</v>
      </c>
      <c r="AK9">
        <v>1</v>
      </c>
      <c r="AL9">
        <v>1</v>
      </c>
      <c r="AM9">
        <v>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2.2000000000000001E-3</v>
      </c>
      <c r="AU9" t="s">
        <v>3</v>
      </c>
      <c r="AV9">
        <v>0</v>
      </c>
      <c r="AW9">
        <v>2</v>
      </c>
      <c r="AX9">
        <v>50266209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26.351600000000001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26.351600000000001</v>
      </c>
      <c r="BR9">
        <v>0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v>0</v>
      </c>
      <c r="CX9">
        <f>ROUND(Y9*Source!I24,7)</f>
        <v>6.96634E-2</v>
      </c>
      <c r="CY9">
        <f t="shared" si="7"/>
        <v>14373.6</v>
      </c>
      <c r="CZ9">
        <f t="shared" si="8"/>
        <v>11978</v>
      </c>
      <c r="DA9">
        <f t="shared" si="9"/>
        <v>1.2</v>
      </c>
      <c r="DB9">
        <f t="shared" si="1"/>
        <v>26.35</v>
      </c>
      <c r="DC9">
        <f t="shared" si="2"/>
        <v>0</v>
      </c>
      <c r="DD9" t="s">
        <v>3</v>
      </c>
      <c r="DE9" t="s">
        <v>3</v>
      </c>
      <c r="DF9">
        <f>ROUND(ROUND(AE9*AI9,2)*CX9,2)</f>
        <v>1001.31</v>
      </c>
      <c r="DG9">
        <f t="shared" si="6"/>
        <v>0</v>
      </c>
      <c r="DH9">
        <f t="shared" si="4"/>
        <v>0</v>
      </c>
      <c r="DI9">
        <f t="shared" si="5"/>
        <v>0</v>
      </c>
      <c r="DJ9">
        <f t="shared" si="10"/>
        <v>1001.31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ROW(Source!A24)</f>
        <v>24</v>
      </c>
      <c r="B10">
        <v>50265625</v>
      </c>
      <c r="C10">
        <v>50266200</v>
      </c>
      <c r="D10">
        <v>39625467</v>
      </c>
      <c r="E10">
        <v>1</v>
      </c>
      <c r="F10">
        <v>1</v>
      </c>
      <c r="G10">
        <v>1</v>
      </c>
      <c r="H10">
        <v>3</v>
      </c>
      <c r="I10" t="s">
        <v>30</v>
      </c>
      <c r="J10" t="s">
        <v>32</v>
      </c>
      <c r="K10" t="s">
        <v>31</v>
      </c>
      <c r="L10">
        <v>1339</v>
      </c>
      <c r="N10">
        <v>1007</v>
      </c>
      <c r="O10" t="s">
        <v>18</v>
      </c>
      <c r="P10" t="s">
        <v>18</v>
      </c>
      <c r="Q10">
        <v>1</v>
      </c>
      <c r="W10">
        <v>0</v>
      </c>
      <c r="X10">
        <v>-1769920836</v>
      </c>
      <c r="Y10">
        <f t="shared" si="0"/>
        <v>-0.22</v>
      </c>
      <c r="AA10">
        <v>108.4</v>
      </c>
      <c r="AB10">
        <v>0</v>
      </c>
      <c r="AC10">
        <v>0</v>
      </c>
      <c r="AD10">
        <v>0</v>
      </c>
      <c r="AE10">
        <v>108.4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0</v>
      </c>
      <c r="AP10">
        <v>1</v>
      </c>
      <c r="AQ10">
        <v>0</v>
      </c>
      <c r="AR10">
        <v>0</v>
      </c>
      <c r="AS10" t="s">
        <v>3</v>
      </c>
      <c r="AT10">
        <v>-0.22</v>
      </c>
      <c r="AU10" t="s">
        <v>3</v>
      </c>
      <c r="AV10">
        <v>0</v>
      </c>
      <c r="AW10">
        <v>2</v>
      </c>
      <c r="AX10">
        <v>50266210</v>
      </c>
      <c r="AY10">
        <v>1</v>
      </c>
      <c r="AZ10">
        <v>6144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ROUND(Y10*Source!I24,7)</f>
        <v>-6.9663440000000003</v>
      </c>
      <c r="CY10">
        <f t="shared" si="7"/>
        <v>108.4</v>
      </c>
      <c r="CZ10">
        <f t="shared" si="8"/>
        <v>108.4</v>
      </c>
      <c r="DA10">
        <f t="shared" si="9"/>
        <v>1</v>
      </c>
      <c r="DB10">
        <f t="shared" si="1"/>
        <v>-23.85</v>
      </c>
      <c r="DC10">
        <f t="shared" si="2"/>
        <v>0</v>
      </c>
      <c r="DD10" t="s">
        <v>3</v>
      </c>
      <c r="DE10" t="s">
        <v>3</v>
      </c>
      <c r="DF10">
        <f>ROUND(ROUND(AE10,2)*CX10,2)</f>
        <v>-755.15</v>
      </c>
      <c r="DG10">
        <f t="shared" si="6"/>
        <v>0</v>
      </c>
      <c r="DH10">
        <f t="shared" si="4"/>
        <v>0</v>
      </c>
      <c r="DI10">
        <f t="shared" si="5"/>
        <v>0</v>
      </c>
      <c r="DJ10">
        <f t="shared" si="10"/>
        <v>-755.15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ROW(Source!A24)</f>
        <v>24</v>
      </c>
      <c r="B11">
        <v>50265625</v>
      </c>
      <c r="C11">
        <v>50266200</v>
      </c>
      <c r="D11">
        <v>39626194</v>
      </c>
      <c r="E11">
        <v>1</v>
      </c>
      <c r="F11">
        <v>1</v>
      </c>
      <c r="G11">
        <v>1</v>
      </c>
      <c r="H11">
        <v>3</v>
      </c>
      <c r="I11" t="s">
        <v>34</v>
      </c>
      <c r="J11" t="s">
        <v>36</v>
      </c>
      <c r="K11" t="s">
        <v>35</v>
      </c>
      <c r="L11">
        <v>1339</v>
      </c>
      <c r="N11">
        <v>1007</v>
      </c>
      <c r="O11" t="s">
        <v>18</v>
      </c>
      <c r="P11" t="s">
        <v>18</v>
      </c>
      <c r="Q11">
        <v>1</v>
      </c>
      <c r="W11">
        <v>0</v>
      </c>
      <c r="X11">
        <v>-970838124</v>
      </c>
      <c r="Y11">
        <f t="shared" si="0"/>
        <v>-1.04</v>
      </c>
      <c r="AA11">
        <v>754.86</v>
      </c>
      <c r="AB11">
        <v>0</v>
      </c>
      <c r="AC11">
        <v>0</v>
      </c>
      <c r="AD11">
        <v>0</v>
      </c>
      <c r="AE11">
        <v>754.86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0</v>
      </c>
      <c r="AR11">
        <v>0</v>
      </c>
      <c r="AS11" t="s">
        <v>3</v>
      </c>
      <c r="AT11">
        <v>-1.04</v>
      </c>
      <c r="AU11" t="s">
        <v>3</v>
      </c>
      <c r="AV11">
        <v>0</v>
      </c>
      <c r="AW11">
        <v>2</v>
      </c>
      <c r="AX11">
        <v>50266211</v>
      </c>
      <c r="AY11">
        <v>1</v>
      </c>
      <c r="AZ11">
        <v>6144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ROUND(Y11*Source!I24,7)</f>
        <v>-32.931807999999997</v>
      </c>
      <c r="CY11">
        <f t="shared" si="7"/>
        <v>754.86</v>
      </c>
      <c r="CZ11">
        <f t="shared" si="8"/>
        <v>754.86</v>
      </c>
      <c r="DA11">
        <f t="shared" si="9"/>
        <v>1</v>
      </c>
      <c r="DB11">
        <f t="shared" si="1"/>
        <v>-785.05</v>
      </c>
      <c r="DC11">
        <f t="shared" si="2"/>
        <v>0</v>
      </c>
      <c r="DD11" t="s">
        <v>3</v>
      </c>
      <c r="DE11" t="s">
        <v>3</v>
      </c>
      <c r="DF11">
        <f>ROUND(ROUND(AE11,2)*CX11,2)</f>
        <v>-24858.9</v>
      </c>
      <c r="DG11">
        <f t="shared" si="6"/>
        <v>0</v>
      </c>
      <c r="DH11">
        <f t="shared" si="4"/>
        <v>0</v>
      </c>
      <c r="DI11">
        <f t="shared" si="5"/>
        <v>0</v>
      </c>
      <c r="DJ11">
        <f t="shared" si="10"/>
        <v>-24858.9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ROW(Source!A24)</f>
        <v>24</v>
      </c>
      <c r="B12">
        <v>50265625</v>
      </c>
      <c r="C12">
        <v>50266200</v>
      </c>
      <c r="D12">
        <v>39611091</v>
      </c>
      <c r="E12">
        <v>70</v>
      </c>
      <c r="F12">
        <v>1</v>
      </c>
      <c r="G12">
        <v>1</v>
      </c>
      <c r="H12">
        <v>3</v>
      </c>
      <c r="I12" t="s">
        <v>26</v>
      </c>
      <c r="J12" t="s">
        <v>3</v>
      </c>
      <c r="K12" t="s">
        <v>27</v>
      </c>
      <c r="L12">
        <v>1348</v>
      </c>
      <c r="N12">
        <v>1009</v>
      </c>
      <c r="O12" t="s">
        <v>28</v>
      </c>
      <c r="P12" t="s">
        <v>28</v>
      </c>
      <c r="Q12">
        <v>1000</v>
      </c>
      <c r="W12">
        <v>0</v>
      </c>
      <c r="X12">
        <v>1471899773</v>
      </c>
      <c r="Y12">
        <f t="shared" si="0"/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0</v>
      </c>
      <c r="AN12">
        <v>1</v>
      </c>
      <c r="AO12">
        <v>0</v>
      </c>
      <c r="AP12">
        <v>1</v>
      </c>
      <c r="AQ12">
        <v>0</v>
      </c>
      <c r="AR12">
        <v>0</v>
      </c>
      <c r="AS12" t="s">
        <v>3</v>
      </c>
      <c r="AT12">
        <v>0</v>
      </c>
      <c r="AU12" t="s">
        <v>3</v>
      </c>
      <c r="AV12">
        <v>0</v>
      </c>
      <c r="AW12">
        <v>2</v>
      </c>
      <c r="AX12">
        <v>50266212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ROUND(Y12*Source!I24,7)</f>
        <v>0</v>
      </c>
      <c r="CY12">
        <f t="shared" si="7"/>
        <v>0</v>
      </c>
      <c r="CZ12">
        <f t="shared" si="8"/>
        <v>0</v>
      </c>
      <c r="DA12">
        <f t="shared" si="9"/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>ROUND(ROUND(AE12,2)*CX12,2)</f>
        <v>0</v>
      </c>
      <c r="DG12">
        <f t="shared" si="6"/>
        <v>0</v>
      </c>
      <c r="DH12">
        <f t="shared" si="4"/>
        <v>0</v>
      </c>
      <c r="DI12">
        <f t="shared" si="5"/>
        <v>0</v>
      </c>
      <c r="DJ12">
        <f t="shared" si="10"/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ROW(Source!A24)</f>
        <v>24</v>
      </c>
      <c r="B13">
        <v>50265625</v>
      </c>
      <c r="C13">
        <v>50266200</v>
      </c>
      <c r="D13">
        <v>39644637</v>
      </c>
      <c r="E13">
        <v>1</v>
      </c>
      <c r="F13">
        <v>1</v>
      </c>
      <c r="G13">
        <v>1</v>
      </c>
      <c r="H13">
        <v>3</v>
      </c>
      <c r="I13" t="s">
        <v>349</v>
      </c>
      <c r="J13" t="s">
        <v>350</v>
      </c>
      <c r="K13" t="s">
        <v>351</v>
      </c>
      <c r="L13">
        <v>1339</v>
      </c>
      <c r="N13">
        <v>1007</v>
      </c>
      <c r="O13" t="s">
        <v>18</v>
      </c>
      <c r="P13" t="s">
        <v>18</v>
      </c>
      <c r="Q13">
        <v>1</v>
      </c>
      <c r="W13">
        <v>0</v>
      </c>
      <c r="X13">
        <v>-1106705582</v>
      </c>
      <c r="Y13">
        <f t="shared" si="0"/>
        <v>0.09</v>
      </c>
      <c r="AA13">
        <v>597.41</v>
      </c>
      <c r="AB13">
        <v>0</v>
      </c>
      <c r="AC13">
        <v>0</v>
      </c>
      <c r="AD13">
        <v>0</v>
      </c>
      <c r="AE13">
        <v>558.33000000000004</v>
      </c>
      <c r="AF13">
        <v>0</v>
      </c>
      <c r="AG13">
        <v>0</v>
      </c>
      <c r="AH13">
        <v>0</v>
      </c>
      <c r="AI13">
        <v>1.07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0.09</v>
      </c>
      <c r="AU13" t="s">
        <v>3</v>
      </c>
      <c r="AV13">
        <v>0</v>
      </c>
      <c r="AW13">
        <v>2</v>
      </c>
      <c r="AX13">
        <v>50266213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50.249700000000004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50.249700000000004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v>0</v>
      </c>
      <c r="CX13">
        <f>ROUND(Y13*Source!I24,7)</f>
        <v>2.8498679999999998</v>
      </c>
      <c r="CY13">
        <f t="shared" si="7"/>
        <v>597.41</v>
      </c>
      <c r="CZ13">
        <f t="shared" si="8"/>
        <v>558.33000000000004</v>
      </c>
      <c r="DA13">
        <f t="shared" si="9"/>
        <v>1.07</v>
      </c>
      <c r="DB13">
        <f t="shared" si="1"/>
        <v>50.25</v>
      </c>
      <c r="DC13">
        <f t="shared" si="2"/>
        <v>0</v>
      </c>
      <c r="DD13" t="s">
        <v>3</v>
      </c>
      <c r="DE13" t="s">
        <v>3</v>
      </c>
      <c r="DF13">
        <f>ROUND(ROUND(AE13*AI13,2)*CX13,2)</f>
        <v>1702.54</v>
      </c>
      <c r="DG13">
        <f t="shared" si="6"/>
        <v>0</v>
      </c>
      <c r="DH13">
        <f t="shared" si="4"/>
        <v>0</v>
      </c>
      <c r="DI13">
        <f t="shared" si="5"/>
        <v>0</v>
      </c>
      <c r="DJ13">
        <f t="shared" si="10"/>
        <v>1702.54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ROW(Source!A24)</f>
        <v>24</v>
      </c>
      <c r="B14">
        <v>50265625</v>
      </c>
      <c r="C14">
        <v>50266200</v>
      </c>
      <c r="D14">
        <v>39644915</v>
      </c>
      <c r="E14">
        <v>1</v>
      </c>
      <c r="F14">
        <v>1</v>
      </c>
      <c r="G14">
        <v>1</v>
      </c>
      <c r="H14">
        <v>3</v>
      </c>
      <c r="I14" t="s">
        <v>352</v>
      </c>
      <c r="J14" t="s">
        <v>353</v>
      </c>
      <c r="K14" t="s">
        <v>354</v>
      </c>
      <c r="L14">
        <v>1339</v>
      </c>
      <c r="N14">
        <v>1007</v>
      </c>
      <c r="O14" t="s">
        <v>18</v>
      </c>
      <c r="P14" t="s">
        <v>18</v>
      </c>
      <c r="Q14">
        <v>1</v>
      </c>
      <c r="W14">
        <v>0</v>
      </c>
      <c r="X14">
        <v>-330517304</v>
      </c>
      <c r="Y14">
        <f t="shared" si="0"/>
        <v>0.11</v>
      </c>
      <c r="AA14">
        <v>1155</v>
      </c>
      <c r="AB14">
        <v>0</v>
      </c>
      <c r="AC14">
        <v>0</v>
      </c>
      <c r="AD14">
        <v>0</v>
      </c>
      <c r="AE14">
        <v>1155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0.11</v>
      </c>
      <c r="AU14" t="s">
        <v>3</v>
      </c>
      <c r="AV14">
        <v>0</v>
      </c>
      <c r="AW14">
        <v>2</v>
      </c>
      <c r="AX14">
        <v>50266214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127.05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127.05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1</v>
      </c>
      <c r="CV14">
        <v>0</v>
      </c>
      <c r="CW14">
        <v>0</v>
      </c>
      <c r="CX14">
        <f>ROUND(Y14*Source!I24,7)</f>
        <v>3.4831720000000002</v>
      </c>
      <c r="CY14">
        <f t="shared" si="7"/>
        <v>1155</v>
      </c>
      <c r="CZ14">
        <f t="shared" si="8"/>
        <v>1155</v>
      </c>
      <c r="DA14">
        <f t="shared" si="9"/>
        <v>1</v>
      </c>
      <c r="DB14">
        <f t="shared" si="1"/>
        <v>127.05</v>
      </c>
      <c r="DC14">
        <f t="shared" si="2"/>
        <v>0</v>
      </c>
      <c r="DD14" t="s">
        <v>3</v>
      </c>
      <c r="DE14" t="s">
        <v>3</v>
      </c>
      <c r="DF14">
        <f>ROUND(ROUND(AE14,2)*CX14,2)</f>
        <v>4023.06</v>
      </c>
      <c r="DG14">
        <f t="shared" si="6"/>
        <v>0</v>
      </c>
      <c r="DH14">
        <f t="shared" si="4"/>
        <v>0</v>
      </c>
      <c r="DI14">
        <f t="shared" si="5"/>
        <v>0</v>
      </c>
      <c r="DJ14">
        <f t="shared" si="10"/>
        <v>4023.06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ROW(Source!A24)</f>
        <v>24</v>
      </c>
      <c r="B15">
        <v>50265625</v>
      </c>
      <c r="C15">
        <v>50266200</v>
      </c>
      <c r="D15">
        <v>39683884</v>
      </c>
      <c r="E15">
        <v>1</v>
      </c>
      <c r="F15">
        <v>1</v>
      </c>
      <c r="G15">
        <v>1</v>
      </c>
      <c r="H15">
        <v>3</v>
      </c>
      <c r="I15" t="s">
        <v>355</v>
      </c>
      <c r="J15" t="s">
        <v>356</v>
      </c>
      <c r="K15" t="s">
        <v>357</v>
      </c>
      <c r="L15">
        <v>1371</v>
      </c>
      <c r="N15">
        <v>1013</v>
      </c>
      <c r="O15" t="s">
        <v>358</v>
      </c>
      <c r="P15" t="s">
        <v>358</v>
      </c>
      <c r="Q15">
        <v>1</v>
      </c>
      <c r="W15">
        <v>0</v>
      </c>
      <c r="X15">
        <v>1564325023</v>
      </c>
      <c r="Y15">
        <f t="shared" si="0"/>
        <v>0.187</v>
      </c>
      <c r="AA15">
        <v>57.02</v>
      </c>
      <c r="AB15">
        <v>0</v>
      </c>
      <c r="AC15">
        <v>0</v>
      </c>
      <c r="AD15">
        <v>0</v>
      </c>
      <c r="AE15">
        <v>44.9</v>
      </c>
      <c r="AF15">
        <v>0</v>
      </c>
      <c r="AG15">
        <v>0</v>
      </c>
      <c r="AH15">
        <v>0</v>
      </c>
      <c r="AI15">
        <v>1.27</v>
      </c>
      <c r="AJ15">
        <v>1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0.187</v>
      </c>
      <c r="AU15" t="s">
        <v>3</v>
      </c>
      <c r="AV15">
        <v>0</v>
      </c>
      <c r="AW15">
        <v>2</v>
      </c>
      <c r="AX15">
        <v>50266215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8.3963000000000001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8.3963000000000001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1</v>
      </c>
      <c r="CV15">
        <v>0</v>
      </c>
      <c r="CW15">
        <v>0</v>
      </c>
      <c r="CX15">
        <f>ROUND(Y15*Source!I24,7)</f>
        <v>5.9213924000000002</v>
      </c>
      <c r="CY15">
        <f t="shared" si="7"/>
        <v>57.02</v>
      </c>
      <c r="CZ15">
        <f t="shared" si="8"/>
        <v>44.9</v>
      </c>
      <c r="DA15">
        <f t="shared" si="9"/>
        <v>1.27</v>
      </c>
      <c r="DB15">
        <f t="shared" si="1"/>
        <v>8.4</v>
      </c>
      <c r="DC15">
        <f t="shared" si="2"/>
        <v>0</v>
      </c>
      <c r="DD15" t="s">
        <v>3</v>
      </c>
      <c r="DE15" t="s">
        <v>3</v>
      </c>
      <c r="DF15">
        <f>ROUND(ROUND(AE15*AI15,2)*CX15,2)</f>
        <v>337.64</v>
      </c>
      <c r="DG15">
        <f t="shared" si="6"/>
        <v>0</v>
      </c>
      <c r="DH15">
        <f t="shared" si="4"/>
        <v>0</v>
      </c>
      <c r="DI15">
        <f t="shared" si="5"/>
        <v>0</v>
      </c>
      <c r="DJ15">
        <f t="shared" si="10"/>
        <v>337.64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ROW(Source!A32)</f>
        <v>32</v>
      </c>
      <c r="B16">
        <v>50265625</v>
      </c>
      <c r="C16">
        <v>50265690</v>
      </c>
      <c r="D16">
        <v>39608739</v>
      </c>
      <c r="E16">
        <v>70</v>
      </c>
      <c r="F16">
        <v>1</v>
      </c>
      <c r="G16">
        <v>1</v>
      </c>
      <c r="H16">
        <v>1</v>
      </c>
      <c r="I16" t="s">
        <v>359</v>
      </c>
      <c r="J16" t="s">
        <v>3</v>
      </c>
      <c r="K16" t="s">
        <v>360</v>
      </c>
      <c r="L16">
        <v>1191</v>
      </c>
      <c r="N16">
        <v>1013</v>
      </c>
      <c r="O16" t="s">
        <v>337</v>
      </c>
      <c r="P16" t="s">
        <v>337</v>
      </c>
      <c r="Q16">
        <v>1</v>
      </c>
      <c r="W16">
        <v>0</v>
      </c>
      <c r="X16">
        <v>784619160</v>
      </c>
      <c r="Y16">
        <f t="shared" ref="Y16:Y23" si="11">(AT16*ROUND((0.15+1),7))</f>
        <v>823.4</v>
      </c>
      <c r="AA16">
        <v>0</v>
      </c>
      <c r="AB16">
        <v>0</v>
      </c>
      <c r="AC16">
        <v>0</v>
      </c>
      <c r="AD16">
        <v>361.25</v>
      </c>
      <c r="AE16">
        <v>0</v>
      </c>
      <c r="AF16">
        <v>0</v>
      </c>
      <c r="AG16">
        <v>0</v>
      </c>
      <c r="AH16">
        <v>361.25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716</v>
      </c>
      <c r="AU16" t="s">
        <v>60</v>
      </c>
      <c r="AV16">
        <v>1</v>
      </c>
      <c r="AW16">
        <v>2</v>
      </c>
      <c r="AX16">
        <v>50265709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258655</v>
      </c>
      <c r="BN16">
        <v>716</v>
      </c>
      <c r="BO16">
        <v>0</v>
      </c>
      <c r="BP16">
        <v>1</v>
      </c>
      <c r="BQ16">
        <v>0</v>
      </c>
      <c r="BR16">
        <v>0</v>
      </c>
      <c r="BS16">
        <v>0</v>
      </c>
      <c r="BT16">
        <v>297453.25</v>
      </c>
      <c r="BU16">
        <v>823.4</v>
      </c>
      <c r="BV16">
        <v>0</v>
      </c>
      <c r="BW16">
        <v>1</v>
      </c>
      <c r="CU16">
        <f>ROUND(AT16*Source!I32*AH16*AL16,2)</f>
        <v>0</v>
      </c>
      <c r="CV16">
        <f>ROUND(Y16*Source!I32,7)</f>
        <v>0</v>
      </c>
      <c r="CW16">
        <v>0</v>
      </c>
      <c r="CX16">
        <f>ROUND(Y16*Source!I32,7)</f>
        <v>0</v>
      </c>
      <c r="CY16">
        <f>AD16</f>
        <v>361.25</v>
      </c>
      <c r="CZ16">
        <f>AH16</f>
        <v>361.25</v>
      </c>
      <c r="DA16">
        <f>AL16</f>
        <v>1</v>
      </c>
      <c r="DB16">
        <f t="shared" ref="DB16:DB23" si="12">ROUND((ROUND(AT16*CZ16,2)*ROUND((0.15+1),7)),6)</f>
        <v>297453.25</v>
      </c>
      <c r="DC16">
        <f t="shared" ref="DC16:DC23" si="13">ROUND((ROUND(AT16*AG16,2)*ROUND((0.15+1),7)),6)</f>
        <v>0</v>
      </c>
      <c r="DD16" t="s">
        <v>3</v>
      </c>
      <c r="DE16" t="s">
        <v>3</v>
      </c>
      <c r="DF16">
        <f t="shared" ref="DF16:DF23" si="14">ROUND(ROUND(AE16,2)*CX16,2)</f>
        <v>0</v>
      </c>
      <c r="DG16">
        <f t="shared" si="6"/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ROW(Source!A32)</f>
        <v>32</v>
      </c>
      <c r="B17">
        <v>50265625</v>
      </c>
      <c r="C17">
        <v>50265690</v>
      </c>
      <c r="D17">
        <v>39608925</v>
      </c>
      <c r="E17">
        <v>70</v>
      </c>
      <c r="F17">
        <v>1</v>
      </c>
      <c r="G17">
        <v>1</v>
      </c>
      <c r="H17">
        <v>1</v>
      </c>
      <c r="I17" t="s">
        <v>338</v>
      </c>
      <c r="J17" t="s">
        <v>3</v>
      </c>
      <c r="K17" t="s">
        <v>339</v>
      </c>
      <c r="L17">
        <v>1191</v>
      </c>
      <c r="N17">
        <v>1013</v>
      </c>
      <c r="O17" t="s">
        <v>337</v>
      </c>
      <c r="P17" t="s">
        <v>337</v>
      </c>
      <c r="Q17">
        <v>1</v>
      </c>
      <c r="W17">
        <v>0</v>
      </c>
      <c r="X17">
        <v>-1417349443</v>
      </c>
      <c r="Y17">
        <f t="shared" si="11"/>
        <v>64.388499999999993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55.99</v>
      </c>
      <c r="AU17" t="s">
        <v>60</v>
      </c>
      <c r="AV17">
        <v>2</v>
      </c>
      <c r="AW17">
        <v>2</v>
      </c>
      <c r="AX17">
        <v>50265710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ROUND(Y17*Source!I32,7)</f>
        <v>0</v>
      </c>
      <c r="CY17">
        <f>AD17</f>
        <v>0</v>
      </c>
      <c r="CZ17">
        <f>AH17</f>
        <v>0</v>
      </c>
      <c r="DA17">
        <f>AL17</f>
        <v>1</v>
      </c>
      <c r="DB17">
        <f t="shared" si="12"/>
        <v>0</v>
      </c>
      <c r="DC17">
        <f t="shared" si="13"/>
        <v>0</v>
      </c>
      <c r="DD17" t="s">
        <v>3</v>
      </c>
      <c r="DE17" t="s">
        <v>3</v>
      </c>
      <c r="DF17">
        <f t="shared" si="14"/>
        <v>0</v>
      </c>
      <c r="DG17">
        <f t="shared" si="6"/>
        <v>0</v>
      </c>
      <c r="DH17">
        <f t="shared" si="4"/>
        <v>0</v>
      </c>
      <c r="DI17">
        <f t="shared" si="5"/>
        <v>0</v>
      </c>
      <c r="DJ17">
        <f>DI17</f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ROW(Source!A32)</f>
        <v>32</v>
      </c>
      <c r="B18">
        <v>50265625</v>
      </c>
      <c r="C18">
        <v>50265690</v>
      </c>
      <c r="D18">
        <v>39770614</v>
      </c>
      <c r="E18">
        <v>1</v>
      </c>
      <c r="F18">
        <v>1</v>
      </c>
      <c r="G18">
        <v>1</v>
      </c>
      <c r="H18">
        <v>2</v>
      </c>
      <c r="I18" t="s">
        <v>361</v>
      </c>
      <c r="J18" t="s">
        <v>362</v>
      </c>
      <c r="K18" t="s">
        <v>363</v>
      </c>
      <c r="L18">
        <v>1367</v>
      </c>
      <c r="N18">
        <v>1011</v>
      </c>
      <c r="O18" t="s">
        <v>40</v>
      </c>
      <c r="P18" t="s">
        <v>40</v>
      </c>
      <c r="Q18">
        <v>1</v>
      </c>
      <c r="W18">
        <v>0</v>
      </c>
      <c r="X18">
        <v>-130837057</v>
      </c>
      <c r="Y18">
        <f t="shared" si="11"/>
        <v>62.214999999999996</v>
      </c>
      <c r="AA18">
        <v>0</v>
      </c>
      <c r="AB18">
        <v>1105.53</v>
      </c>
      <c r="AC18">
        <v>533</v>
      </c>
      <c r="AD18">
        <v>0</v>
      </c>
      <c r="AE18">
        <v>0</v>
      </c>
      <c r="AF18">
        <v>1105.53</v>
      </c>
      <c r="AG18">
        <v>533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54.1</v>
      </c>
      <c r="AU18" t="s">
        <v>60</v>
      </c>
      <c r="AV18">
        <v>0</v>
      </c>
      <c r="AW18">
        <v>2</v>
      </c>
      <c r="AX18">
        <v>50265711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59809.173000000003</v>
      </c>
      <c r="BL18">
        <v>28835.3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68780.548949999997</v>
      </c>
      <c r="BS18">
        <v>33160.595000000001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ROUND(Y18*Source!I32*DO18,7)</f>
        <v>0</v>
      </c>
      <c r="CX18">
        <f>ROUND(Y18*Source!I32,7)</f>
        <v>0</v>
      </c>
      <c r="CY18">
        <f t="shared" ref="CY18:CY23" si="15">AB18</f>
        <v>1105.53</v>
      </c>
      <c r="CZ18">
        <f t="shared" ref="CZ18:CZ23" si="16">AF18</f>
        <v>1105.53</v>
      </c>
      <c r="DA18">
        <f t="shared" ref="DA18:DA23" si="17">AJ18</f>
        <v>1</v>
      </c>
      <c r="DB18">
        <f t="shared" si="12"/>
        <v>68780.545499999993</v>
      </c>
      <c r="DC18">
        <f t="shared" si="13"/>
        <v>33160.595000000001</v>
      </c>
      <c r="DD18" t="s">
        <v>3</v>
      </c>
      <c r="DE18" t="s">
        <v>3</v>
      </c>
      <c r="DF18">
        <f t="shared" si="14"/>
        <v>0</v>
      </c>
      <c r="DG18">
        <f t="shared" si="6"/>
        <v>0</v>
      </c>
      <c r="DH18">
        <f t="shared" si="4"/>
        <v>0</v>
      </c>
      <c r="DI18">
        <f t="shared" si="5"/>
        <v>0</v>
      </c>
      <c r="DJ18">
        <f t="shared" ref="DJ18:DJ23" si="18">DG18+DH18</f>
        <v>0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ROW(Source!A32)</f>
        <v>32</v>
      </c>
      <c r="B19">
        <v>50265625</v>
      </c>
      <c r="C19">
        <v>50265690</v>
      </c>
      <c r="D19">
        <v>39770672</v>
      </c>
      <c r="E19">
        <v>1</v>
      </c>
      <c r="F19">
        <v>1</v>
      </c>
      <c r="G19">
        <v>1</v>
      </c>
      <c r="H19">
        <v>2</v>
      </c>
      <c r="I19" t="s">
        <v>364</v>
      </c>
      <c r="J19" t="s">
        <v>365</v>
      </c>
      <c r="K19" t="s">
        <v>366</v>
      </c>
      <c r="L19">
        <v>1367</v>
      </c>
      <c r="N19">
        <v>1011</v>
      </c>
      <c r="O19" t="s">
        <v>40</v>
      </c>
      <c r="P19" t="s">
        <v>40</v>
      </c>
      <c r="Q19">
        <v>1</v>
      </c>
      <c r="W19">
        <v>0</v>
      </c>
      <c r="X19">
        <v>-430484415</v>
      </c>
      <c r="Y19">
        <f t="shared" si="11"/>
        <v>0.74749999999999994</v>
      </c>
      <c r="AA19">
        <v>0</v>
      </c>
      <c r="AB19">
        <v>1720.97</v>
      </c>
      <c r="AC19">
        <v>533</v>
      </c>
      <c r="AD19">
        <v>0</v>
      </c>
      <c r="AE19">
        <v>0</v>
      </c>
      <c r="AF19">
        <v>1720.97</v>
      </c>
      <c r="AG19">
        <v>533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0.65</v>
      </c>
      <c r="AU19" t="s">
        <v>60</v>
      </c>
      <c r="AV19">
        <v>0</v>
      </c>
      <c r="AW19">
        <v>2</v>
      </c>
      <c r="AX19">
        <v>50265712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1118.6305</v>
      </c>
      <c r="BL19">
        <v>346.45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1286.4250749999999</v>
      </c>
      <c r="BS19">
        <v>398.41749999999996</v>
      </c>
      <c r="BT19">
        <v>0</v>
      </c>
      <c r="BU19">
        <v>0</v>
      </c>
      <c r="BV19">
        <v>0</v>
      </c>
      <c r="BW19">
        <v>1</v>
      </c>
      <c r="CV19">
        <v>0</v>
      </c>
      <c r="CW19">
        <f>ROUND(Y19*Source!I32*DO19,7)</f>
        <v>0</v>
      </c>
      <c r="CX19">
        <f>ROUND(Y19*Source!I32,7)</f>
        <v>0</v>
      </c>
      <c r="CY19">
        <f t="shared" si="15"/>
        <v>1720.97</v>
      </c>
      <c r="CZ19">
        <f t="shared" si="16"/>
        <v>1720.97</v>
      </c>
      <c r="DA19">
        <f t="shared" si="17"/>
        <v>1</v>
      </c>
      <c r="DB19">
        <f t="shared" si="12"/>
        <v>1286.4245000000001</v>
      </c>
      <c r="DC19">
        <f t="shared" si="13"/>
        <v>398.41750000000002</v>
      </c>
      <c r="DD19" t="s">
        <v>3</v>
      </c>
      <c r="DE19" t="s">
        <v>3</v>
      </c>
      <c r="DF19">
        <f t="shared" si="14"/>
        <v>0</v>
      </c>
      <c r="DG19">
        <f t="shared" si="6"/>
        <v>0</v>
      </c>
      <c r="DH19">
        <f t="shared" si="4"/>
        <v>0</v>
      </c>
      <c r="DI19">
        <f t="shared" si="5"/>
        <v>0</v>
      </c>
      <c r="DJ19">
        <f t="shared" si="18"/>
        <v>0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ROW(Source!A32)</f>
        <v>32</v>
      </c>
      <c r="B20">
        <v>50265625</v>
      </c>
      <c r="C20">
        <v>50265690</v>
      </c>
      <c r="D20">
        <v>39770826</v>
      </c>
      <c r="E20">
        <v>1</v>
      </c>
      <c r="F20">
        <v>1</v>
      </c>
      <c r="G20">
        <v>1</v>
      </c>
      <c r="H20">
        <v>2</v>
      </c>
      <c r="I20" t="s">
        <v>51</v>
      </c>
      <c r="J20" t="s">
        <v>53</v>
      </c>
      <c r="K20" t="s">
        <v>52</v>
      </c>
      <c r="L20">
        <v>1367</v>
      </c>
      <c r="N20">
        <v>1011</v>
      </c>
      <c r="O20" t="s">
        <v>40</v>
      </c>
      <c r="P20" t="s">
        <v>40</v>
      </c>
      <c r="Q20">
        <v>1</v>
      </c>
      <c r="W20">
        <v>0</v>
      </c>
      <c r="X20">
        <v>-896236776</v>
      </c>
      <c r="Y20">
        <f t="shared" si="11"/>
        <v>0.28749999999999998</v>
      </c>
      <c r="AA20">
        <v>0</v>
      </c>
      <c r="AB20">
        <v>1690.48</v>
      </c>
      <c r="AC20">
        <v>456.01</v>
      </c>
      <c r="AD20">
        <v>0</v>
      </c>
      <c r="AE20">
        <v>0</v>
      </c>
      <c r="AF20">
        <v>1690.48</v>
      </c>
      <c r="AG20">
        <v>456.01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0.25</v>
      </c>
      <c r="AU20" t="s">
        <v>60</v>
      </c>
      <c r="AV20">
        <v>0</v>
      </c>
      <c r="AW20">
        <v>2</v>
      </c>
      <c r="AX20">
        <v>50265713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422.62</v>
      </c>
      <c r="BL20">
        <v>114.0025</v>
      </c>
      <c r="BM20">
        <v>0</v>
      </c>
      <c r="BN20">
        <v>0</v>
      </c>
      <c r="BO20">
        <v>0</v>
      </c>
      <c r="BP20">
        <v>1</v>
      </c>
      <c r="BQ20">
        <v>0</v>
      </c>
      <c r="BR20">
        <v>486.01299999999998</v>
      </c>
      <c r="BS20">
        <v>131.10287499999998</v>
      </c>
      <c r="BT20">
        <v>0</v>
      </c>
      <c r="BU20">
        <v>0</v>
      </c>
      <c r="BV20">
        <v>0</v>
      </c>
      <c r="BW20">
        <v>1</v>
      </c>
      <c r="CV20">
        <v>0</v>
      </c>
      <c r="CW20">
        <f>ROUND(Y20*Source!I32*DO20,7)</f>
        <v>0</v>
      </c>
      <c r="CX20">
        <f>ROUND(Y20*Source!I32,7)</f>
        <v>0</v>
      </c>
      <c r="CY20">
        <f t="shared" si="15"/>
        <v>1690.48</v>
      </c>
      <c r="CZ20">
        <f t="shared" si="16"/>
        <v>1690.48</v>
      </c>
      <c r="DA20">
        <f t="shared" si="17"/>
        <v>1</v>
      </c>
      <c r="DB20">
        <f t="shared" si="12"/>
        <v>486.01299999999998</v>
      </c>
      <c r="DC20">
        <f t="shared" si="13"/>
        <v>131.1</v>
      </c>
      <c r="DD20" t="s">
        <v>3</v>
      </c>
      <c r="DE20" t="s">
        <v>3</v>
      </c>
      <c r="DF20">
        <f t="shared" si="14"/>
        <v>0</v>
      </c>
      <c r="DG20">
        <f t="shared" si="6"/>
        <v>0</v>
      </c>
      <c r="DH20">
        <f t="shared" si="4"/>
        <v>0</v>
      </c>
      <c r="DI20">
        <f t="shared" si="5"/>
        <v>0</v>
      </c>
      <c r="DJ20">
        <f t="shared" si="18"/>
        <v>0</v>
      </c>
      <c r="DK20">
        <v>1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ROW(Source!A32)</f>
        <v>32</v>
      </c>
      <c r="B21">
        <v>50265625</v>
      </c>
      <c r="C21">
        <v>50265690</v>
      </c>
      <c r="D21">
        <v>39770949</v>
      </c>
      <c r="E21">
        <v>1</v>
      </c>
      <c r="F21">
        <v>1</v>
      </c>
      <c r="G21">
        <v>1</v>
      </c>
      <c r="H21">
        <v>2</v>
      </c>
      <c r="I21" t="s">
        <v>340</v>
      </c>
      <c r="J21" t="s">
        <v>341</v>
      </c>
      <c r="K21" t="s">
        <v>342</v>
      </c>
      <c r="L21">
        <v>1367</v>
      </c>
      <c r="N21">
        <v>1011</v>
      </c>
      <c r="O21" t="s">
        <v>40</v>
      </c>
      <c r="P21" t="s">
        <v>40</v>
      </c>
      <c r="Q21">
        <v>1</v>
      </c>
      <c r="W21">
        <v>0</v>
      </c>
      <c r="X21">
        <v>1108114389</v>
      </c>
      <c r="Y21">
        <f t="shared" si="11"/>
        <v>41.169999999999995</v>
      </c>
      <c r="AA21">
        <v>0</v>
      </c>
      <c r="AB21">
        <v>2.4700000000000002</v>
      </c>
      <c r="AC21">
        <v>0</v>
      </c>
      <c r="AD21">
        <v>0</v>
      </c>
      <c r="AE21">
        <v>0</v>
      </c>
      <c r="AF21">
        <v>1.9</v>
      </c>
      <c r="AG21">
        <v>0</v>
      </c>
      <c r="AH21">
        <v>0</v>
      </c>
      <c r="AI21">
        <v>1</v>
      </c>
      <c r="AJ21">
        <v>1.3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35.799999999999997</v>
      </c>
      <c r="AU21" t="s">
        <v>60</v>
      </c>
      <c r="AV21">
        <v>0</v>
      </c>
      <c r="AW21">
        <v>2</v>
      </c>
      <c r="AX21">
        <v>50265714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68.02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78.222999999999985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f>ROUND(Y21*Source!I32*DO21,7)</f>
        <v>0</v>
      </c>
      <c r="CX21">
        <f>ROUND(Y21*Source!I32,7)</f>
        <v>0</v>
      </c>
      <c r="CY21">
        <f t="shared" si="15"/>
        <v>2.4700000000000002</v>
      </c>
      <c r="CZ21">
        <f t="shared" si="16"/>
        <v>1.9</v>
      </c>
      <c r="DA21">
        <f t="shared" si="17"/>
        <v>1.3</v>
      </c>
      <c r="DB21">
        <f t="shared" si="12"/>
        <v>78.222999999999999</v>
      </c>
      <c r="DC21">
        <f t="shared" si="13"/>
        <v>0</v>
      </c>
      <c r="DD21" t="s">
        <v>3</v>
      </c>
      <c r="DE21" t="s">
        <v>3</v>
      </c>
      <c r="DF21">
        <f t="shared" si="14"/>
        <v>0</v>
      </c>
      <c r="DG21">
        <f>ROUND(ROUND(AF21*AJ21,2)*CX21,2)</f>
        <v>0</v>
      </c>
      <c r="DH21">
        <f t="shared" si="4"/>
        <v>0</v>
      </c>
      <c r="DI21">
        <f t="shared" si="5"/>
        <v>0</v>
      </c>
      <c r="DJ21">
        <f t="shared" si="18"/>
        <v>0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ROW(Source!A32)</f>
        <v>32</v>
      </c>
      <c r="B22">
        <v>50265625</v>
      </c>
      <c r="C22">
        <v>50265690</v>
      </c>
      <c r="D22">
        <v>39771602</v>
      </c>
      <c r="E22">
        <v>1</v>
      </c>
      <c r="F22">
        <v>1</v>
      </c>
      <c r="G22">
        <v>1</v>
      </c>
      <c r="H22">
        <v>2</v>
      </c>
      <c r="I22" t="s">
        <v>343</v>
      </c>
      <c r="J22" t="s">
        <v>344</v>
      </c>
      <c r="K22" t="s">
        <v>345</v>
      </c>
      <c r="L22">
        <v>1367</v>
      </c>
      <c r="N22">
        <v>1011</v>
      </c>
      <c r="O22" t="s">
        <v>40</v>
      </c>
      <c r="P22" t="s">
        <v>40</v>
      </c>
      <c r="Q22">
        <v>1</v>
      </c>
      <c r="W22">
        <v>0</v>
      </c>
      <c r="X22">
        <v>509054691</v>
      </c>
      <c r="Y22">
        <f t="shared" si="11"/>
        <v>1.1384999999999998</v>
      </c>
      <c r="AA22">
        <v>0</v>
      </c>
      <c r="AB22">
        <v>680.88</v>
      </c>
      <c r="AC22">
        <v>396.79</v>
      </c>
      <c r="AD22">
        <v>0</v>
      </c>
      <c r="AE22">
        <v>0</v>
      </c>
      <c r="AF22">
        <v>680.88</v>
      </c>
      <c r="AG22">
        <v>396.79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0.99</v>
      </c>
      <c r="AU22" t="s">
        <v>60</v>
      </c>
      <c r="AV22">
        <v>0</v>
      </c>
      <c r="AW22">
        <v>2</v>
      </c>
      <c r="AX22">
        <v>50265715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674.07119999999998</v>
      </c>
      <c r="BL22">
        <v>392.82210000000003</v>
      </c>
      <c r="BM22">
        <v>0</v>
      </c>
      <c r="BN22">
        <v>0</v>
      </c>
      <c r="BO22">
        <v>0</v>
      </c>
      <c r="BP22">
        <v>1</v>
      </c>
      <c r="BQ22">
        <v>0</v>
      </c>
      <c r="BR22">
        <v>775.18187999999986</v>
      </c>
      <c r="BS22">
        <v>451.74541499999998</v>
      </c>
      <c r="BT22">
        <v>0</v>
      </c>
      <c r="BU22">
        <v>0</v>
      </c>
      <c r="BV22">
        <v>0</v>
      </c>
      <c r="BW22">
        <v>1</v>
      </c>
      <c r="CV22">
        <v>0</v>
      </c>
      <c r="CW22">
        <f>ROUND(Y22*Source!I32*DO22,7)</f>
        <v>0</v>
      </c>
      <c r="CX22">
        <f>ROUND(Y22*Source!I32,7)</f>
        <v>0</v>
      </c>
      <c r="CY22">
        <f t="shared" si="15"/>
        <v>680.88</v>
      </c>
      <c r="CZ22">
        <f t="shared" si="16"/>
        <v>680.88</v>
      </c>
      <c r="DA22">
        <f t="shared" si="17"/>
        <v>1</v>
      </c>
      <c r="DB22">
        <f t="shared" si="12"/>
        <v>775.18050000000005</v>
      </c>
      <c r="DC22">
        <f t="shared" si="13"/>
        <v>451.74299999999999</v>
      </c>
      <c r="DD22" t="s">
        <v>3</v>
      </c>
      <c r="DE22" t="s">
        <v>3</v>
      </c>
      <c r="DF22">
        <f t="shared" si="14"/>
        <v>0</v>
      </c>
      <c r="DG22">
        <f t="shared" ref="DG22:DG35" si="19">ROUND(ROUND(AF22,2)*CX22,2)</f>
        <v>0</v>
      </c>
      <c r="DH22">
        <f t="shared" si="4"/>
        <v>0</v>
      </c>
      <c r="DI22">
        <f t="shared" si="5"/>
        <v>0</v>
      </c>
      <c r="DJ22">
        <f t="shared" si="18"/>
        <v>0</v>
      </c>
      <c r="DK22">
        <v>1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ROW(Source!A32)</f>
        <v>32</v>
      </c>
      <c r="B23">
        <v>50265625</v>
      </c>
      <c r="C23">
        <v>50265690</v>
      </c>
      <c r="D23">
        <v>39771814</v>
      </c>
      <c r="E23">
        <v>1</v>
      </c>
      <c r="F23">
        <v>1</v>
      </c>
      <c r="G23">
        <v>1</v>
      </c>
      <c r="H23">
        <v>2</v>
      </c>
      <c r="I23" t="s">
        <v>367</v>
      </c>
      <c r="J23" t="s">
        <v>368</v>
      </c>
      <c r="K23" t="s">
        <v>369</v>
      </c>
      <c r="L23">
        <v>1367</v>
      </c>
      <c r="N23">
        <v>1011</v>
      </c>
      <c r="O23" t="s">
        <v>40</v>
      </c>
      <c r="P23" t="s">
        <v>40</v>
      </c>
      <c r="Q23">
        <v>1</v>
      </c>
      <c r="W23">
        <v>0</v>
      </c>
      <c r="X23">
        <v>829370094</v>
      </c>
      <c r="Y23">
        <f t="shared" si="11"/>
        <v>161</v>
      </c>
      <c r="AA23">
        <v>0</v>
      </c>
      <c r="AB23">
        <v>41.17</v>
      </c>
      <c r="AC23">
        <v>0</v>
      </c>
      <c r="AD23">
        <v>0</v>
      </c>
      <c r="AE23">
        <v>0</v>
      </c>
      <c r="AF23">
        <v>41.17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140</v>
      </c>
      <c r="AU23" t="s">
        <v>60</v>
      </c>
      <c r="AV23">
        <v>0</v>
      </c>
      <c r="AW23">
        <v>2</v>
      </c>
      <c r="AX23">
        <v>50265716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5763.8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0</v>
      </c>
      <c r="BR23">
        <v>6628.37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f>ROUND(Y23*Source!I32*DO23,7)</f>
        <v>0</v>
      </c>
      <c r="CX23">
        <f>ROUND(Y23*Source!I32,7)</f>
        <v>0</v>
      </c>
      <c r="CY23">
        <f t="shared" si="15"/>
        <v>41.17</v>
      </c>
      <c r="CZ23">
        <f t="shared" si="16"/>
        <v>41.17</v>
      </c>
      <c r="DA23">
        <f t="shared" si="17"/>
        <v>1</v>
      </c>
      <c r="DB23">
        <f t="shared" si="12"/>
        <v>6628.37</v>
      </c>
      <c r="DC23">
        <f t="shared" si="13"/>
        <v>0</v>
      </c>
      <c r="DD23" t="s">
        <v>3</v>
      </c>
      <c r="DE23" t="s">
        <v>3</v>
      </c>
      <c r="DF23">
        <f t="shared" si="14"/>
        <v>0</v>
      </c>
      <c r="DG23">
        <f t="shared" si="19"/>
        <v>0</v>
      </c>
      <c r="DH23">
        <f t="shared" si="4"/>
        <v>0</v>
      </c>
      <c r="DI23">
        <f t="shared" si="5"/>
        <v>0</v>
      </c>
      <c r="DJ23">
        <f t="shared" si="18"/>
        <v>0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ROW(Source!A32)</f>
        <v>32</v>
      </c>
      <c r="B24">
        <v>50265625</v>
      </c>
      <c r="C24">
        <v>50265690</v>
      </c>
      <c r="D24">
        <v>39621224</v>
      </c>
      <c r="E24">
        <v>1</v>
      </c>
      <c r="F24">
        <v>1</v>
      </c>
      <c r="G24">
        <v>1</v>
      </c>
      <c r="H24">
        <v>3</v>
      </c>
      <c r="I24" t="s">
        <v>370</v>
      </c>
      <c r="J24" t="s">
        <v>371</v>
      </c>
      <c r="K24" t="s">
        <v>372</v>
      </c>
      <c r="L24">
        <v>1339</v>
      </c>
      <c r="N24">
        <v>1007</v>
      </c>
      <c r="O24" t="s">
        <v>18</v>
      </c>
      <c r="P24" t="s">
        <v>18</v>
      </c>
      <c r="Q24">
        <v>1</v>
      </c>
      <c r="W24">
        <v>0</v>
      </c>
      <c r="X24">
        <v>-143474561</v>
      </c>
      <c r="Y24">
        <f t="shared" ref="Y24:Y33" si="20">AT24</f>
        <v>0.124</v>
      </c>
      <c r="AA24">
        <v>2.0699999999999998</v>
      </c>
      <c r="AB24">
        <v>0</v>
      </c>
      <c r="AC24">
        <v>0</v>
      </c>
      <c r="AD24">
        <v>0</v>
      </c>
      <c r="AE24">
        <v>2.44</v>
      </c>
      <c r="AF24">
        <v>0</v>
      </c>
      <c r="AG24">
        <v>0</v>
      </c>
      <c r="AH24">
        <v>0</v>
      </c>
      <c r="AI24">
        <v>0.85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0</v>
      </c>
      <c r="AQ24">
        <v>1</v>
      </c>
      <c r="AR24">
        <v>0</v>
      </c>
      <c r="AS24" t="s">
        <v>3</v>
      </c>
      <c r="AT24">
        <v>0.124</v>
      </c>
      <c r="AU24" t="s">
        <v>3</v>
      </c>
      <c r="AV24">
        <v>0</v>
      </c>
      <c r="AW24">
        <v>2</v>
      </c>
      <c r="AX24">
        <v>50265717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0.30256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0.30256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ROUND(Y24*Source!I32,7)</f>
        <v>0</v>
      </c>
      <c r="CY24">
        <f t="shared" ref="CY24:CY33" si="21">AA24</f>
        <v>2.0699999999999998</v>
      </c>
      <c r="CZ24">
        <f t="shared" ref="CZ24:CZ33" si="22">AE24</f>
        <v>2.44</v>
      </c>
      <c r="DA24">
        <f t="shared" ref="DA24:DA33" si="23">AI24</f>
        <v>0.85</v>
      </c>
      <c r="DB24">
        <f t="shared" ref="DB24:DB33" si="24">ROUND(ROUND(AT24*CZ24,2),6)</f>
        <v>0.3</v>
      </c>
      <c r="DC24">
        <f t="shared" ref="DC24:DC33" si="25">ROUND(ROUND(AT24*AG24,2),6)</f>
        <v>0</v>
      </c>
      <c r="DD24" t="s">
        <v>3</v>
      </c>
      <c r="DE24" t="s">
        <v>3</v>
      </c>
      <c r="DF24">
        <f>ROUND(ROUND(AE24*AI24,2)*CX24,2)</f>
        <v>0</v>
      </c>
      <c r="DG24">
        <f t="shared" si="19"/>
        <v>0</v>
      </c>
      <c r="DH24">
        <f t="shared" si="4"/>
        <v>0</v>
      </c>
      <c r="DI24">
        <f t="shared" si="5"/>
        <v>0</v>
      </c>
      <c r="DJ24">
        <f t="shared" ref="DJ24:DJ33" si="26">DF24</f>
        <v>0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ROW(Source!A32)</f>
        <v>32</v>
      </c>
      <c r="B25">
        <v>50265625</v>
      </c>
      <c r="C25">
        <v>50265690</v>
      </c>
      <c r="D25">
        <v>39622311</v>
      </c>
      <c r="E25">
        <v>1</v>
      </c>
      <c r="F25">
        <v>1</v>
      </c>
      <c r="G25">
        <v>1</v>
      </c>
      <c r="H25">
        <v>3</v>
      </c>
      <c r="I25" t="s">
        <v>71</v>
      </c>
      <c r="J25" t="s">
        <v>73</v>
      </c>
      <c r="K25" t="s">
        <v>72</v>
      </c>
      <c r="L25">
        <v>1348</v>
      </c>
      <c r="N25">
        <v>1009</v>
      </c>
      <c r="O25" t="s">
        <v>28</v>
      </c>
      <c r="P25" t="s">
        <v>28</v>
      </c>
      <c r="Q25">
        <v>1000</v>
      </c>
      <c r="W25">
        <v>0</v>
      </c>
      <c r="X25">
        <v>1163323608</v>
      </c>
      <c r="Y25">
        <f t="shared" si="20"/>
        <v>0.2</v>
      </c>
      <c r="AA25">
        <v>10315.01</v>
      </c>
      <c r="AB25">
        <v>0</v>
      </c>
      <c r="AC25">
        <v>0</v>
      </c>
      <c r="AD25">
        <v>0</v>
      </c>
      <c r="AE25">
        <v>10315.01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0</v>
      </c>
      <c r="AQ25">
        <v>0</v>
      </c>
      <c r="AR25">
        <v>0</v>
      </c>
      <c r="AS25" t="s">
        <v>3</v>
      </c>
      <c r="AT25">
        <v>0.2</v>
      </c>
      <c r="AU25" t="s">
        <v>3</v>
      </c>
      <c r="AV25">
        <v>0</v>
      </c>
      <c r="AW25">
        <v>2</v>
      </c>
      <c r="AX25">
        <v>50265718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ROUND(Y25*Source!I32,7)</f>
        <v>0</v>
      </c>
      <c r="CY25">
        <f t="shared" si="21"/>
        <v>10315.01</v>
      </c>
      <c r="CZ25">
        <f t="shared" si="22"/>
        <v>10315.01</v>
      </c>
      <c r="DA25">
        <f t="shared" si="23"/>
        <v>1</v>
      </c>
      <c r="DB25">
        <f t="shared" si="24"/>
        <v>2063</v>
      </c>
      <c r="DC25">
        <f t="shared" si="25"/>
        <v>0</v>
      </c>
      <c r="DD25" t="s">
        <v>3</v>
      </c>
      <c r="DE25" t="s">
        <v>3</v>
      </c>
      <c r="DF25">
        <f>ROUND(ROUND(AE25,2)*CX25,2)</f>
        <v>0</v>
      </c>
      <c r="DG25">
        <f t="shared" si="19"/>
        <v>0</v>
      </c>
      <c r="DH25">
        <f t="shared" si="4"/>
        <v>0</v>
      </c>
      <c r="DI25">
        <f t="shared" si="5"/>
        <v>0</v>
      </c>
      <c r="DJ25">
        <f t="shared" si="26"/>
        <v>0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ROW(Source!A32)</f>
        <v>32</v>
      </c>
      <c r="B26">
        <v>50265625</v>
      </c>
      <c r="C26">
        <v>50265690</v>
      </c>
      <c r="D26">
        <v>39623511</v>
      </c>
      <c r="E26">
        <v>1</v>
      </c>
      <c r="F26">
        <v>1</v>
      </c>
      <c r="G26">
        <v>1</v>
      </c>
      <c r="H26">
        <v>3</v>
      </c>
      <c r="I26" t="s">
        <v>373</v>
      </c>
      <c r="J26" t="s">
        <v>374</v>
      </c>
      <c r="K26" t="s">
        <v>375</v>
      </c>
      <c r="L26">
        <v>1346</v>
      </c>
      <c r="N26">
        <v>1009</v>
      </c>
      <c r="O26" t="s">
        <v>376</v>
      </c>
      <c r="P26" t="s">
        <v>376</v>
      </c>
      <c r="Q26">
        <v>1</v>
      </c>
      <c r="W26">
        <v>0</v>
      </c>
      <c r="X26">
        <v>-1864341761</v>
      </c>
      <c r="Y26">
        <f t="shared" si="20"/>
        <v>90</v>
      </c>
      <c r="AA26">
        <v>10.31</v>
      </c>
      <c r="AB26">
        <v>0</v>
      </c>
      <c r="AC26">
        <v>0</v>
      </c>
      <c r="AD26">
        <v>0</v>
      </c>
      <c r="AE26">
        <v>9.0399999999999991</v>
      </c>
      <c r="AF26">
        <v>0</v>
      </c>
      <c r="AG26">
        <v>0</v>
      </c>
      <c r="AH26">
        <v>0</v>
      </c>
      <c r="AI26">
        <v>1.1399999999999999</v>
      </c>
      <c r="AJ26">
        <v>1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0</v>
      </c>
      <c r="AQ26">
        <v>1</v>
      </c>
      <c r="AR26">
        <v>0</v>
      </c>
      <c r="AS26" t="s">
        <v>3</v>
      </c>
      <c r="AT26">
        <v>90</v>
      </c>
      <c r="AU26" t="s">
        <v>3</v>
      </c>
      <c r="AV26">
        <v>0</v>
      </c>
      <c r="AW26">
        <v>2</v>
      </c>
      <c r="AX26">
        <v>50265719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813.59999999999991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813.59999999999991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v>0</v>
      </c>
      <c r="CX26">
        <f>ROUND(Y26*Source!I32,7)</f>
        <v>0</v>
      </c>
      <c r="CY26">
        <f t="shared" si="21"/>
        <v>10.31</v>
      </c>
      <c r="CZ26">
        <f t="shared" si="22"/>
        <v>9.0399999999999991</v>
      </c>
      <c r="DA26">
        <f t="shared" si="23"/>
        <v>1.1399999999999999</v>
      </c>
      <c r="DB26">
        <f t="shared" si="24"/>
        <v>813.6</v>
      </c>
      <c r="DC26">
        <f t="shared" si="25"/>
        <v>0</v>
      </c>
      <c r="DD26" t="s">
        <v>3</v>
      </c>
      <c r="DE26" t="s">
        <v>3</v>
      </c>
      <c r="DF26">
        <f>ROUND(ROUND(AE26*AI26,2)*CX26,2)</f>
        <v>0</v>
      </c>
      <c r="DG26">
        <f t="shared" si="19"/>
        <v>0</v>
      </c>
      <c r="DH26">
        <f t="shared" si="4"/>
        <v>0</v>
      </c>
      <c r="DI26">
        <f t="shared" si="5"/>
        <v>0</v>
      </c>
      <c r="DJ26">
        <f t="shared" si="26"/>
        <v>0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ROW(Source!A32)</f>
        <v>32</v>
      </c>
      <c r="B27">
        <v>50265625</v>
      </c>
      <c r="C27">
        <v>50265690</v>
      </c>
      <c r="D27">
        <v>39623610</v>
      </c>
      <c r="E27">
        <v>1</v>
      </c>
      <c r="F27">
        <v>1</v>
      </c>
      <c r="G27">
        <v>1</v>
      </c>
      <c r="H27">
        <v>3</v>
      </c>
      <c r="I27" t="s">
        <v>346</v>
      </c>
      <c r="J27" t="s">
        <v>347</v>
      </c>
      <c r="K27" t="s">
        <v>348</v>
      </c>
      <c r="L27">
        <v>1348</v>
      </c>
      <c r="N27">
        <v>1009</v>
      </c>
      <c r="O27" t="s">
        <v>28</v>
      </c>
      <c r="P27" t="s">
        <v>28</v>
      </c>
      <c r="Q27">
        <v>1000</v>
      </c>
      <c r="W27">
        <v>0</v>
      </c>
      <c r="X27">
        <v>-45966985</v>
      </c>
      <c r="Y27">
        <f t="shared" si="20"/>
        <v>5.0999999999999997E-2</v>
      </c>
      <c r="AA27">
        <v>14373.6</v>
      </c>
      <c r="AB27">
        <v>0</v>
      </c>
      <c r="AC27">
        <v>0</v>
      </c>
      <c r="AD27">
        <v>0</v>
      </c>
      <c r="AE27">
        <v>11978</v>
      </c>
      <c r="AF27">
        <v>0</v>
      </c>
      <c r="AG27">
        <v>0</v>
      </c>
      <c r="AH27">
        <v>0</v>
      </c>
      <c r="AI27">
        <v>1.2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0</v>
      </c>
      <c r="AQ27">
        <v>1</v>
      </c>
      <c r="AR27">
        <v>0</v>
      </c>
      <c r="AS27" t="s">
        <v>3</v>
      </c>
      <c r="AT27">
        <v>5.0999999999999997E-2</v>
      </c>
      <c r="AU27" t="s">
        <v>3</v>
      </c>
      <c r="AV27">
        <v>0</v>
      </c>
      <c r="AW27">
        <v>2</v>
      </c>
      <c r="AX27">
        <v>50265720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610.87799999999993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610.87799999999993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ROUND(Y27*Source!I32,7)</f>
        <v>0</v>
      </c>
      <c r="CY27">
        <f t="shared" si="21"/>
        <v>14373.6</v>
      </c>
      <c r="CZ27">
        <f t="shared" si="22"/>
        <v>11978</v>
      </c>
      <c r="DA27">
        <f t="shared" si="23"/>
        <v>1.2</v>
      </c>
      <c r="DB27">
        <f t="shared" si="24"/>
        <v>610.88</v>
      </c>
      <c r="DC27">
        <f t="shared" si="25"/>
        <v>0</v>
      </c>
      <c r="DD27" t="s">
        <v>3</v>
      </c>
      <c r="DE27" t="s">
        <v>3</v>
      </c>
      <c r="DF27">
        <f>ROUND(ROUND(AE27*AI27,2)*CX27,2)</f>
        <v>0</v>
      </c>
      <c r="DG27">
        <f t="shared" si="19"/>
        <v>0</v>
      </c>
      <c r="DH27">
        <f t="shared" si="4"/>
        <v>0</v>
      </c>
      <c r="DI27">
        <f t="shared" si="5"/>
        <v>0</v>
      </c>
      <c r="DJ27">
        <f t="shared" si="26"/>
        <v>0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ROW(Source!A32)</f>
        <v>32</v>
      </c>
      <c r="B28">
        <v>50265625</v>
      </c>
      <c r="C28">
        <v>50265690</v>
      </c>
      <c r="D28">
        <v>39625749</v>
      </c>
      <c r="E28">
        <v>1</v>
      </c>
      <c r="F28">
        <v>1</v>
      </c>
      <c r="G28">
        <v>1</v>
      </c>
      <c r="H28">
        <v>3</v>
      </c>
      <c r="I28" t="s">
        <v>377</v>
      </c>
      <c r="J28" t="s">
        <v>378</v>
      </c>
      <c r="K28" t="s">
        <v>379</v>
      </c>
      <c r="L28">
        <v>1348</v>
      </c>
      <c r="N28">
        <v>1009</v>
      </c>
      <c r="O28" t="s">
        <v>28</v>
      </c>
      <c r="P28" t="s">
        <v>28</v>
      </c>
      <c r="Q28">
        <v>1000</v>
      </c>
      <c r="W28">
        <v>0</v>
      </c>
      <c r="X28">
        <v>1174253204</v>
      </c>
      <c r="Y28">
        <f t="shared" si="20"/>
        <v>4.1000000000000002E-2</v>
      </c>
      <c r="AA28">
        <v>991.58</v>
      </c>
      <c r="AB28">
        <v>0</v>
      </c>
      <c r="AC28">
        <v>0</v>
      </c>
      <c r="AD28">
        <v>0</v>
      </c>
      <c r="AE28">
        <v>734.5</v>
      </c>
      <c r="AF28">
        <v>0</v>
      </c>
      <c r="AG28">
        <v>0</v>
      </c>
      <c r="AH28">
        <v>0</v>
      </c>
      <c r="AI28">
        <v>1.35</v>
      </c>
      <c r="AJ28">
        <v>1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0</v>
      </c>
      <c r="AQ28">
        <v>1</v>
      </c>
      <c r="AR28">
        <v>0</v>
      </c>
      <c r="AS28" t="s">
        <v>3</v>
      </c>
      <c r="AT28">
        <v>4.1000000000000002E-2</v>
      </c>
      <c r="AU28" t="s">
        <v>3</v>
      </c>
      <c r="AV28">
        <v>0</v>
      </c>
      <c r="AW28">
        <v>2</v>
      </c>
      <c r="AX28">
        <v>50265721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30.1145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30.1145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v>0</v>
      </c>
      <c r="CX28">
        <f>ROUND(Y28*Source!I32,7)</f>
        <v>0</v>
      </c>
      <c r="CY28">
        <f t="shared" si="21"/>
        <v>991.58</v>
      </c>
      <c r="CZ28">
        <f t="shared" si="22"/>
        <v>734.5</v>
      </c>
      <c r="DA28">
        <f t="shared" si="23"/>
        <v>1.35</v>
      </c>
      <c r="DB28">
        <f t="shared" si="24"/>
        <v>30.11</v>
      </c>
      <c r="DC28">
        <f t="shared" si="25"/>
        <v>0</v>
      </c>
      <c r="DD28" t="s">
        <v>3</v>
      </c>
      <c r="DE28" t="s">
        <v>3</v>
      </c>
      <c r="DF28">
        <f>ROUND(ROUND(AE28*AI28,2)*CX28,2)</f>
        <v>0</v>
      </c>
      <c r="DG28">
        <f t="shared" si="19"/>
        <v>0</v>
      </c>
      <c r="DH28">
        <f t="shared" si="4"/>
        <v>0</v>
      </c>
      <c r="DI28">
        <f t="shared" si="5"/>
        <v>0</v>
      </c>
      <c r="DJ28">
        <f t="shared" si="26"/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ROW(Source!A32)</f>
        <v>32</v>
      </c>
      <c r="B29">
        <v>50265625</v>
      </c>
      <c r="C29">
        <v>50265690</v>
      </c>
      <c r="D29">
        <v>39609739</v>
      </c>
      <c r="E29">
        <v>70</v>
      </c>
      <c r="F29">
        <v>1</v>
      </c>
      <c r="G29">
        <v>1</v>
      </c>
      <c r="H29">
        <v>3</v>
      </c>
      <c r="I29" t="s">
        <v>67</v>
      </c>
      <c r="J29" t="s">
        <v>3</v>
      </c>
      <c r="K29" t="s">
        <v>68</v>
      </c>
      <c r="L29">
        <v>1339</v>
      </c>
      <c r="N29">
        <v>1007</v>
      </c>
      <c r="O29" t="s">
        <v>18</v>
      </c>
      <c r="P29" t="s">
        <v>18</v>
      </c>
      <c r="Q29">
        <v>1</v>
      </c>
      <c r="W29">
        <v>0</v>
      </c>
      <c r="X29">
        <v>-157982121</v>
      </c>
      <c r="Y29">
        <f t="shared" si="20"/>
        <v>101.5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 t="s">
        <v>3</v>
      </c>
      <c r="AT29">
        <v>101.5</v>
      </c>
      <c r="AU29" t="s">
        <v>3</v>
      </c>
      <c r="AV29">
        <v>0</v>
      </c>
      <c r="AW29">
        <v>2</v>
      </c>
      <c r="AX29">
        <v>50265722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ROUND(Y29*Source!I32,7)</f>
        <v>0</v>
      </c>
      <c r="CY29">
        <f t="shared" si="21"/>
        <v>0</v>
      </c>
      <c r="CZ29">
        <f t="shared" si="22"/>
        <v>0</v>
      </c>
      <c r="DA29">
        <f t="shared" si="23"/>
        <v>1</v>
      </c>
      <c r="DB29">
        <f t="shared" si="24"/>
        <v>0</v>
      </c>
      <c r="DC29">
        <f t="shared" si="25"/>
        <v>0</v>
      </c>
      <c r="DD29" t="s">
        <v>3</v>
      </c>
      <c r="DE29" t="s">
        <v>3</v>
      </c>
      <c r="DF29">
        <f t="shared" ref="DF29:DF39" si="27">ROUND(ROUND(AE29,2)*CX29,2)</f>
        <v>0</v>
      </c>
      <c r="DG29">
        <f t="shared" si="19"/>
        <v>0</v>
      </c>
      <c r="DH29">
        <f t="shared" si="4"/>
        <v>0</v>
      </c>
      <c r="DI29">
        <f t="shared" si="5"/>
        <v>0</v>
      </c>
      <c r="DJ29">
        <f t="shared" si="26"/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ROW(Source!A32)</f>
        <v>32</v>
      </c>
      <c r="B30">
        <v>50265625</v>
      </c>
      <c r="C30">
        <v>50265690</v>
      </c>
      <c r="D30">
        <v>39611090</v>
      </c>
      <c r="E30">
        <v>70</v>
      </c>
      <c r="F30">
        <v>1</v>
      </c>
      <c r="G30">
        <v>1</v>
      </c>
      <c r="H30">
        <v>3</v>
      </c>
      <c r="I30" t="s">
        <v>26</v>
      </c>
      <c r="J30" t="s">
        <v>3</v>
      </c>
      <c r="K30" t="s">
        <v>27</v>
      </c>
      <c r="L30">
        <v>1348</v>
      </c>
      <c r="N30">
        <v>1009</v>
      </c>
      <c r="O30" t="s">
        <v>28</v>
      </c>
      <c r="P30" t="s">
        <v>28</v>
      </c>
      <c r="Q30">
        <v>1000</v>
      </c>
      <c r="W30">
        <v>0</v>
      </c>
      <c r="X30">
        <v>1471899773</v>
      </c>
      <c r="Y30">
        <f t="shared" si="20"/>
        <v>10.1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 t="s">
        <v>3</v>
      </c>
      <c r="AT30">
        <v>10.1</v>
      </c>
      <c r="AU30" t="s">
        <v>3</v>
      </c>
      <c r="AV30">
        <v>0</v>
      </c>
      <c r="AW30">
        <v>2</v>
      </c>
      <c r="AX30">
        <v>50265723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ROUND(Y30*Source!I32,7)</f>
        <v>0</v>
      </c>
      <c r="CY30">
        <f t="shared" si="21"/>
        <v>0</v>
      </c>
      <c r="CZ30">
        <f t="shared" si="22"/>
        <v>0</v>
      </c>
      <c r="DA30">
        <f t="shared" si="23"/>
        <v>1</v>
      </c>
      <c r="DB30">
        <f t="shared" si="24"/>
        <v>0</v>
      </c>
      <c r="DC30">
        <f t="shared" si="25"/>
        <v>0</v>
      </c>
      <c r="DD30" t="s">
        <v>3</v>
      </c>
      <c r="DE30" t="s">
        <v>3</v>
      </c>
      <c r="DF30">
        <f t="shared" si="27"/>
        <v>0</v>
      </c>
      <c r="DG30">
        <f t="shared" si="19"/>
        <v>0</v>
      </c>
      <c r="DH30">
        <f t="shared" si="4"/>
        <v>0</v>
      </c>
      <c r="DI30">
        <f t="shared" si="5"/>
        <v>0</v>
      </c>
      <c r="DJ30">
        <f t="shared" si="26"/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ROW(Source!A32)</f>
        <v>32</v>
      </c>
      <c r="B31">
        <v>50265625</v>
      </c>
      <c r="C31">
        <v>50265690</v>
      </c>
      <c r="D31">
        <v>39644731</v>
      </c>
      <c r="E31">
        <v>1</v>
      </c>
      <c r="F31">
        <v>1</v>
      </c>
      <c r="G31">
        <v>1</v>
      </c>
      <c r="H31">
        <v>3</v>
      </c>
      <c r="I31" t="s">
        <v>380</v>
      </c>
      <c r="J31" t="s">
        <v>381</v>
      </c>
      <c r="K31" t="s">
        <v>382</v>
      </c>
      <c r="L31">
        <v>1339</v>
      </c>
      <c r="N31">
        <v>1007</v>
      </c>
      <c r="O31" t="s">
        <v>18</v>
      </c>
      <c r="P31" t="s">
        <v>18</v>
      </c>
      <c r="Q31">
        <v>1</v>
      </c>
      <c r="W31">
        <v>0</v>
      </c>
      <c r="X31">
        <v>-369593091</v>
      </c>
      <c r="Y31">
        <f t="shared" si="20"/>
        <v>0.14000000000000001</v>
      </c>
      <c r="AA31">
        <v>1287</v>
      </c>
      <c r="AB31">
        <v>0</v>
      </c>
      <c r="AC31">
        <v>0</v>
      </c>
      <c r="AD31">
        <v>0</v>
      </c>
      <c r="AE31">
        <v>1287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0</v>
      </c>
      <c r="AQ31">
        <v>1</v>
      </c>
      <c r="AR31">
        <v>0</v>
      </c>
      <c r="AS31" t="s">
        <v>3</v>
      </c>
      <c r="AT31">
        <v>0.14000000000000001</v>
      </c>
      <c r="AU31" t="s">
        <v>3</v>
      </c>
      <c r="AV31">
        <v>0</v>
      </c>
      <c r="AW31">
        <v>2</v>
      </c>
      <c r="AX31">
        <v>50265724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180.18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180.18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ROUND(Y31*Source!I32,7)</f>
        <v>0</v>
      </c>
      <c r="CY31">
        <f t="shared" si="21"/>
        <v>1287</v>
      </c>
      <c r="CZ31">
        <f t="shared" si="22"/>
        <v>1287</v>
      </c>
      <c r="DA31">
        <f t="shared" si="23"/>
        <v>1</v>
      </c>
      <c r="DB31">
        <f t="shared" si="24"/>
        <v>180.18</v>
      </c>
      <c r="DC31">
        <f t="shared" si="25"/>
        <v>0</v>
      </c>
      <c r="DD31" t="s">
        <v>3</v>
      </c>
      <c r="DE31" t="s">
        <v>3</v>
      </c>
      <c r="DF31">
        <f t="shared" si="27"/>
        <v>0</v>
      </c>
      <c r="DG31">
        <f t="shared" si="19"/>
        <v>0</v>
      </c>
      <c r="DH31">
        <f t="shared" si="4"/>
        <v>0</v>
      </c>
      <c r="DI31">
        <f t="shared" si="5"/>
        <v>0</v>
      </c>
      <c r="DJ31">
        <f t="shared" si="26"/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ROW(Source!A32)</f>
        <v>32</v>
      </c>
      <c r="B32">
        <v>50265625</v>
      </c>
      <c r="C32">
        <v>50265690</v>
      </c>
      <c r="D32">
        <v>39644919</v>
      </c>
      <c r="E32">
        <v>1</v>
      </c>
      <c r="F32">
        <v>1</v>
      </c>
      <c r="G32">
        <v>1</v>
      </c>
      <c r="H32">
        <v>3</v>
      </c>
      <c r="I32" t="s">
        <v>383</v>
      </c>
      <c r="J32" t="s">
        <v>384</v>
      </c>
      <c r="K32" t="s">
        <v>385</v>
      </c>
      <c r="L32">
        <v>1339</v>
      </c>
      <c r="N32">
        <v>1007</v>
      </c>
      <c r="O32" t="s">
        <v>18</v>
      </c>
      <c r="P32" t="s">
        <v>18</v>
      </c>
      <c r="Q32">
        <v>1</v>
      </c>
      <c r="W32">
        <v>0</v>
      </c>
      <c r="X32">
        <v>1125321039</v>
      </c>
      <c r="Y32">
        <f t="shared" si="20"/>
        <v>1.55</v>
      </c>
      <c r="AA32">
        <v>1056</v>
      </c>
      <c r="AB32">
        <v>0</v>
      </c>
      <c r="AC32">
        <v>0</v>
      </c>
      <c r="AD32">
        <v>0</v>
      </c>
      <c r="AE32">
        <v>1056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0</v>
      </c>
      <c r="AQ32">
        <v>1</v>
      </c>
      <c r="AR32">
        <v>0</v>
      </c>
      <c r="AS32" t="s">
        <v>3</v>
      </c>
      <c r="AT32">
        <v>1.55</v>
      </c>
      <c r="AU32" t="s">
        <v>3</v>
      </c>
      <c r="AV32">
        <v>0</v>
      </c>
      <c r="AW32">
        <v>2</v>
      </c>
      <c r="AX32">
        <v>50265725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1636.8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1636.8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v>0</v>
      </c>
      <c r="CX32">
        <f>ROUND(Y32*Source!I32,7)</f>
        <v>0</v>
      </c>
      <c r="CY32">
        <f t="shared" si="21"/>
        <v>1056</v>
      </c>
      <c r="CZ32">
        <f t="shared" si="22"/>
        <v>1056</v>
      </c>
      <c r="DA32">
        <f t="shared" si="23"/>
        <v>1</v>
      </c>
      <c r="DB32">
        <f t="shared" si="24"/>
        <v>1636.8</v>
      </c>
      <c r="DC32">
        <f t="shared" si="25"/>
        <v>0</v>
      </c>
      <c r="DD32" t="s">
        <v>3</v>
      </c>
      <c r="DE32" t="s">
        <v>3</v>
      </c>
      <c r="DF32">
        <f t="shared" si="27"/>
        <v>0</v>
      </c>
      <c r="DG32">
        <f t="shared" si="19"/>
        <v>0</v>
      </c>
      <c r="DH32">
        <f t="shared" si="4"/>
        <v>0</v>
      </c>
      <c r="DI32">
        <f t="shared" si="5"/>
        <v>0</v>
      </c>
      <c r="DJ32">
        <f t="shared" si="26"/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ROW(Source!A32)</f>
        <v>32</v>
      </c>
      <c r="B33">
        <v>50265625</v>
      </c>
      <c r="C33">
        <v>50265690</v>
      </c>
      <c r="D33">
        <v>39646108</v>
      </c>
      <c r="E33">
        <v>1</v>
      </c>
      <c r="F33">
        <v>1</v>
      </c>
      <c r="G33">
        <v>1</v>
      </c>
      <c r="H33">
        <v>3</v>
      </c>
      <c r="I33" t="s">
        <v>386</v>
      </c>
      <c r="J33" t="s">
        <v>387</v>
      </c>
      <c r="K33" t="s">
        <v>388</v>
      </c>
      <c r="L33">
        <v>1327</v>
      </c>
      <c r="N33">
        <v>1005</v>
      </c>
      <c r="O33" t="s">
        <v>389</v>
      </c>
      <c r="P33" t="s">
        <v>389</v>
      </c>
      <c r="Q33">
        <v>1</v>
      </c>
      <c r="W33">
        <v>0</v>
      </c>
      <c r="X33">
        <v>334453153</v>
      </c>
      <c r="Y33">
        <f t="shared" si="20"/>
        <v>74</v>
      </c>
      <c r="AA33">
        <v>35.53</v>
      </c>
      <c r="AB33">
        <v>0</v>
      </c>
      <c r="AC33">
        <v>0</v>
      </c>
      <c r="AD33">
        <v>0</v>
      </c>
      <c r="AE33">
        <v>35.53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0</v>
      </c>
      <c r="AQ33">
        <v>1</v>
      </c>
      <c r="AR33">
        <v>0</v>
      </c>
      <c r="AS33" t="s">
        <v>3</v>
      </c>
      <c r="AT33">
        <v>74</v>
      </c>
      <c r="AU33" t="s">
        <v>3</v>
      </c>
      <c r="AV33">
        <v>0</v>
      </c>
      <c r="AW33">
        <v>2</v>
      </c>
      <c r="AX33">
        <v>50265726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2629.2200000000003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1</v>
      </c>
      <c r="BQ33">
        <v>2629.2200000000003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1</v>
      </c>
      <c r="CV33">
        <v>0</v>
      </c>
      <c r="CW33">
        <v>0</v>
      </c>
      <c r="CX33">
        <f>ROUND(Y33*Source!I32,7)</f>
        <v>0</v>
      </c>
      <c r="CY33">
        <f t="shared" si="21"/>
        <v>35.53</v>
      </c>
      <c r="CZ33">
        <f t="shared" si="22"/>
        <v>35.53</v>
      </c>
      <c r="DA33">
        <f t="shared" si="23"/>
        <v>1</v>
      </c>
      <c r="DB33">
        <f t="shared" si="24"/>
        <v>2629.22</v>
      </c>
      <c r="DC33">
        <f t="shared" si="25"/>
        <v>0</v>
      </c>
      <c r="DD33" t="s">
        <v>3</v>
      </c>
      <c r="DE33" t="s">
        <v>3</v>
      </c>
      <c r="DF33">
        <f t="shared" si="27"/>
        <v>0</v>
      </c>
      <c r="DG33">
        <f t="shared" si="19"/>
        <v>0</v>
      </c>
      <c r="DH33">
        <f t="shared" ref="DH33:DH64" si="28">ROUND(ROUND(AG33,2)*CX33,2)</f>
        <v>0</v>
      </c>
      <c r="DI33">
        <f t="shared" ref="DI33:DI64" si="29">ROUND(ROUND(AH33,2)*CX33,2)</f>
        <v>0</v>
      </c>
      <c r="DJ33">
        <f t="shared" si="26"/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ROW(Source!A36)</f>
        <v>36</v>
      </c>
      <c r="B34">
        <v>50265625</v>
      </c>
      <c r="C34">
        <v>50265729</v>
      </c>
      <c r="D34">
        <v>39608773</v>
      </c>
      <c r="E34">
        <v>70</v>
      </c>
      <c r="F34">
        <v>1</v>
      </c>
      <c r="G34">
        <v>1</v>
      </c>
      <c r="H34">
        <v>1</v>
      </c>
      <c r="I34" t="s">
        <v>390</v>
      </c>
      <c r="J34" t="s">
        <v>3</v>
      </c>
      <c r="K34" t="s">
        <v>391</v>
      </c>
      <c r="L34">
        <v>1191</v>
      </c>
      <c r="N34">
        <v>1013</v>
      </c>
      <c r="O34" t="s">
        <v>337</v>
      </c>
      <c r="P34" t="s">
        <v>337</v>
      </c>
      <c r="Q34">
        <v>1</v>
      </c>
      <c r="W34">
        <v>0</v>
      </c>
      <c r="X34">
        <v>1608048003</v>
      </c>
      <c r="Y34">
        <f>(AT34*ROUND((0.15+1),7))</f>
        <v>24.38</v>
      </c>
      <c r="AA34">
        <v>0</v>
      </c>
      <c r="AB34">
        <v>0</v>
      </c>
      <c r="AC34">
        <v>0</v>
      </c>
      <c r="AD34">
        <v>392.35</v>
      </c>
      <c r="AE34">
        <v>0</v>
      </c>
      <c r="AF34">
        <v>0</v>
      </c>
      <c r="AG34">
        <v>0</v>
      </c>
      <c r="AH34">
        <v>392.35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21.2</v>
      </c>
      <c r="AU34" t="s">
        <v>60</v>
      </c>
      <c r="AV34">
        <v>1</v>
      </c>
      <c r="AW34">
        <v>2</v>
      </c>
      <c r="AX34">
        <v>50265738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8317.82</v>
      </c>
      <c r="BN34">
        <v>21.2</v>
      </c>
      <c r="BO34">
        <v>0</v>
      </c>
      <c r="BP34">
        <v>1</v>
      </c>
      <c r="BQ34">
        <v>0</v>
      </c>
      <c r="BR34">
        <v>0</v>
      </c>
      <c r="BS34">
        <v>0</v>
      </c>
      <c r="BT34">
        <v>9565.4930000000004</v>
      </c>
      <c r="BU34">
        <v>24.38</v>
      </c>
      <c r="BV34">
        <v>0</v>
      </c>
      <c r="BW34">
        <v>1</v>
      </c>
      <c r="CU34">
        <f>ROUND(AT34*Source!I36*AH34*AL34,2)</f>
        <v>0</v>
      </c>
      <c r="CV34">
        <f>ROUND(Y34*Source!I36,7)</f>
        <v>0</v>
      </c>
      <c r="CW34">
        <v>0</v>
      </c>
      <c r="CX34">
        <f>ROUND(Y34*Source!I36,7)</f>
        <v>0</v>
      </c>
      <c r="CY34">
        <f>AD34</f>
        <v>392.35</v>
      </c>
      <c r="CZ34">
        <f>AH34</f>
        <v>392.35</v>
      </c>
      <c r="DA34">
        <f>AL34</f>
        <v>1</v>
      </c>
      <c r="DB34">
        <f>ROUND((ROUND(AT34*CZ34,2)*ROUND((0.15+1),7)),6)</f>
        <v>9565.4930000000004</v>
      </c>
      <c r="DC34">
        <f>ROUND((ROUND(AT34*AG34,2)*ROUND((0.15+1),7)),6)</f>
        <v>0</v>
      </c>
      <c r="DD34" t="s">
        <v>3</v>
      </c>
      <c r="DE34" t="s">
        <v>3</v>
      </c>
      <c r="DF34">
        <f t="shared" si="27"/>
        <v>0</v>
      </c>
      <c r="DG34">
        <f t="shared" si="19"/>
        <v>0</v>
      </c>
      <c r="DH34">
        <f t="shared" si="28"/>
        <v>0</v>
      </c>
      <c r="DI34">
        <f t="shared" si="29"/>
        <v>0</v>
      </c>
      <c r="DJ34">
        <f>DI34</f>
        <v>0</v>
      </c>
      <c r="DK34">
        <v>1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ROW(Source!A36)</f>
        <v>36</v>
      </c>
      <c r="B35">
        <v>50265625</v>
      </c>
      <c r="C35">
        <v>50265729</v>
      </c>
      <c r="D35">
        <v>39608925</v>
      </c>
      <c r="E35">
        <v>70</v>
      </c>
      <c r="F35">
        <v>1</v>
      </c>
      <c r="G35">
        <v>1</v>
      </c>
      <c r="H35">
        <v>1</v>
      </c>
      <c r="I35" t="s">
        <v>338</v>
      </c>
      <c r="J35" t="s">
        <v>3</v>
      </c>
      <c r="K35" t="s">
        <v>339</v>
      </c>
      <c r="L35">
        <v>1191</v>
      </c>
      <c r="N35">
        <v>1013</v>
      </c>
      <c r="O35" t="s">
        <v>337</v>
      </c>
      <c r="P35" t="s">
        <v>337</v>
      </c>
      <c r="Q35">
        <v>1</v>
      </c>
      <c r="W35">
        <v>0</v>
      </c>
      <c r="X35">
        <v>-1417349443</v>
      </c>
      <c r="Y35">
        <f>(AT35*ROUND((0.15+1),7))</f>
        <v>0.22999999999999998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0.2</v>
      </c>
      <c r="AU35" t="s">
        <v>60</v>
      </c>
      <c r="AV35">
        <v>2</v>
      </c>
      <c r="AW35">
        <v>2</v>
      </c>
      <c r="AX35">
        <v>50265739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ROUND(Y35*Source!I36,7)</f>
        <v>0</v>
      </c>
      <c r="CY35">
        <f>AD35</f>
        <v>0</v>
      </c>
      <c r="CZ35">
        <f>AH35</f>
        <v>0</v>
      </c>
      <c r="DA35">
        <f>AL35</f>
        <v>1</v>
      </c>
      <c r="DB35">
        <f>ROUND((ROUND(AT35*CZ35,2)*ROUND((0.15+1),7)),6)</f>
        <v>0</v>
      </c>
      <c r="DC35">
        <f>ROUND((ROUND(AT35*AG35,2)*ROUND((0.15+1),7)),6)</f>
        <v>0</v>
      </c>
      <c r="DD35" t="s">
        <v>3</v>
      </c>
      <c r="DE35" t="s">
        <v>3</v>
      </c>
      <c r="DF35">
        <f t="shared" si="27"/>
        <v>0</v>
      </c>
      <c r="DG35">
        <f t="shared" si="19"/>
        <v>0</v>
      </c>
      <c r="DH35">
        <f t="shared" si="28"/>
        <v>0</v>
      </c>
      <c r="DI35">
        <f t="shared" si="29"/>
        <v>0</v>
      </c>
      <c r="DJ35">
        <f>DI35</f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ROW(Source!A36)</f>
        <v>36</v>
      </c>
      <c r="B36">
        <v>50265625</v>
      </c>
      <c r="C36">
        <v>50265729</v>
      </c>
      <c r="D36">
        <v>39771073</v>
      </c>
      <c r="E36">
        <v>1</v>
      </c>
      <c r="F36">
        <v>1</v>
      </c>
      <c r="G36">
        <v>1</v>
      </c>
      <c r="H36">
        <v>2</v>
      </c>
      <c r="I36" t="s">
        <v>47</v>
      </c>
      <c r="J36" t="s">
        <v>49</v>
      </c>
      <c r="K36" t="s">
        <v>48</v>
      </c>
      <c r="L36">
        <v>1367</v>
      </c>
      <c r="N36">
        <v>1011</v>
      </c>
      <c r="O36" t="s">
        <v>40</v>
      </c>
      <c r="P36" t="s">
        <v>40</v>
      </c>
      <c r="Q36">
        <v>1</v>
      </c>
      <c r="W36">
        <v>0</v>
      </c>
      <c r="X36">
        <v>-1193409272</v>
      </c>
      <c r="Y36">
        <f>(AT36*ROUND((0.15+1),7))</f>
        <v>2.2424999999999997</v>
      </c>
      <c r="AA36">
        <v>0</v>
      </c>
      <c r="AB36">
        <v>48.3</v>
      </c>
      <c r="AC36">
        <v>0</v>
      </c>
      <c r="AD36">
        <v>0</v>
      </c>
      <c r="AE36">
        <v>0</v>
      </c>
      <c r="AF36">
        <v>30</v>
      </c>
      <c r="AG36">
        <v>0</v>
      </c>
      <c r="AH36">
        <v>0</v>
      </c>
      <c r="AI36">
        <v>1</v>
      </c>
      <c r="AJ36">
        <v>1.61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1.95</v>
      </c>
      <c r="AU36" t="s">
        <v>60</v>
      </c>
      <c r="AV36">
        <v>0</v>
      </c>
      <c r="AW36">
        <v>2</v>
      </c>
      <c r="AX36">
        <v>50265740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58.5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0</v>
      </c>
      <c r="BR36">
        <v>67.274999999999991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f>ROUND(Y36*Source!I36*DO36,7)</f>
        <v>0</v>
      </c>
      <c r="CX36">
        <f>ROUND(Y36*Source!I36,7)</f>
        <v>0</v>
      </c>
      <c r="CY36">
        <f>AB36</f>
        <v>48.3</v>
      </c>
      <c r="CZ36">
        <f>AF36</f>
        <v>30</v>
      </c>
      <c r="DA36">
        <f>AJ36</f>
        <v>1.61</v>
      </c>
      <c r="DB36">
        <f>ROUND((ROUND(AT36*CZ36,2)*ROUND((0.15+1),7)),6)</f>
        <v>67.275000000000006</v>
      </c>
      <c r="DC36">
        <f>ROUND((ROUND(AT36*AG36,2)*ROUND((0.15+1),7)),6)</f>
        <v>0</v>
      </c>
      <c r="DD36" t="s">
        <v>3</v>
      </c>
      <c r="DE36" t="s">
        <v>3</v>
      </c>
      <c r="DF36">
        <f t="shared" si="27"/>
        <v>0</v>
      </c>
      <c r="DG36">
        <f>ROUND(ROUND(AF36*AJ36,2)*CX36,2)</f>
        <v>0</v>
      </c>
      <c r="DH36">
        <f t="shared" si="28"/>
        <v>0</v>
      </c>
      <c r="DI36">
        <f t="shared" si="29"/>
        <v>0</v>
      </c>
      <c r="DJ36">
        <f>DG36+DH36</f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ROW(Source!A36)</f>
        <v>36</v>
      </c>
      <c r="B37">
        <v>50265625</v>
      </c>
      <c r="C37">
        <v>50265729</v>
      </c>
      <c r="D37">
        <v>39771602</v>
      </c>
      <c r="E37">
        <v>1</v>
      </c>
      <c r="F37">
        <v>1</v>
      </c>
      <c r="G37">
        <v>1</v>
      </c>
      <c r="H37">
        <v>2</v>
      </c>
      <c r="I37" t="s">
        <v>343</v>
      </c>
      <c r="J37" t="s">
        <v>344</v>
      </c>
      <c r="K37" t="s">
        <v>345</v>
      </c>
      <c r="L37">
        <v>1367</v>
      </c>
      <c r="N37">
        <v>1011</v>
      </c>
      <c r="O37" t="s">
        <v>40</v>
      </c>
      <c r="P37" t="s">
        <v>40</v>
      </c>
      <c r="Q37">
        <v>1</v>
      </c>
      <c r="W37">
        <v>0</v>
      </c>
      <c r="X37">
        <v>509054691</v>
      </c>
      <c r="Y37">
        <f>(AT37*ROUND((0.15+1),7))</f>
        <v>0.22999999999999998</v>
      </c>
      <c r="AA37">
        <v>0</v>
      </c>
      <c r="AB37">
        <v>680.88</v>
      </c>
      <c r="AC37">
        <v>396.79</v>
      </c>
      <c r="AD37">
        <v>0</v>
      </c>
      <c r="AE37">
        <v>0</v>
      </c>
      <c r="AF37">
        <v>680.88</v>
      </c>
      <c r="AG37">
        <v>396.79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0.2</v>
      </c>
      <c r="AU37" t="s">
        <v>60</v>
      </c>
      <c r="AV37">
        <v>0</v>
      </c>
      <c r="AW37">
        <v>2</v>
      </c>
      <c r="AX37">
        <v>50265741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136.17600000000002</v>
      </c>
      <c r="BL37">
        <v>79.358000000000004</v>
      </c>
      <c r="BM37">
        <v>0</v>
      </c>
      <c r="BN37">
        <v>0</v>
      </c>
      <c r="BO37">
        <v>0</v>
      </c>
      <c r="BP37">
        <v>1</v>
      </c>
      <c r="BQ37">
        <v>0</v>
      </c>
      <c r="BR37">
        <v>156.60239999999999</v>
      </c>
      <c r="BS37">
        <v>91.261700000000005</v>
      </c>
      <c r="BT37">
        <v>0</v>
      </c>
      <c r="BU37">
        <v>0</v>
      </c>
      <c r="BV37">
        <v>0</v>
      </c>
      <c r="BW37">
        <v>1</v>
      </c>
      <c r="CV37">
        <v>0</v>
      </c>
      <c r="CW37">
        <f>ROUND(Y37*Source!I36*DO37,7)</f>
        <v>0</v>
      </c>
      <c r="CX37">
        <f>ROUND(Y37*Source!I36,7)</f>
        <v>0</v>
      </c>
      <c r="CY37">
        <f>AB37</f>
        <v>680.88</v>
      </c>
      <c r="CZ37">
        <f>AF37</f>
        <v>680.88</v>
      </c>
      <c r="DA37">
        <f>AJ37</f>
        <v>1</v>
      </c>
      <c r="DB37">
        <f>ROUND((ROUND(AT37*CZ37,2)*ROUND((0.15+1),7)),6)</f>
        <v>156.607</v>
      </c>
      <c r="DC37">
        <f>ROUND((ROUND(AT37*AG37,2)*ROUND((0.15+1),7)),6)</f>
        <v>91.263999999999996</v>
      </c>
      <c r="DD37" t="s">
        <v>3</v>
      </c>
      <c r="DE37" t="s">
        <v>3</v>
      </c>
      <c r="DF37">
        <f t="shared" si="27"/>
        <v>0</v>
      </c>
      <c r="DG37">
        <f t="shared" ref="DG37:DG43" si="30">ROUND(ROUND(AF37,2)*CX37,2)</f>
        <v>0</v>
      </c>
      <c r="DH37">
        <f t="shared" si="28"/>
        <v>0</v>
      </c>
      <c r="DI37">
        <f t="shared" si="29"/>
        <v>0</v>
      </c>
      <c r="DJ37">
        <f>DG37+DH37</f>
        <v>0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ROW(Source!A36)</f>
        <v>36</v>
      </c>
      <c r="B38">
        <v>50265625</v>
      </c>
      <c r="C38">
        <v>50265729</v>
      </c>
      <c r="D38">
        <v>39608700</v>
      </c>
      <c r="E38">
        <v>70</v>
      </c>
      <c r="F38">
        <v>1</v>
      </c>
      <c r="G38">
        <v>1</v>
      </c>
      <c r="H38">
        <v>3</v>
      </c>
      <c r="I38" t="s">
        <v>84</v>
      </c>
      <c r="J38" t="s">
        <v>3</v>
      </c>
      <c r="K38" t="s">
        <v>85</v>
      </c>
      <c r="L38">
        <v>1348</v>
      </c>
      <c r="N38">
        <v>1009</v>
      </c>
      <c r="O38" t="s">
        <v>28</v>
      </c>
      <c r="P38" t="s">
        <v>28</v>
      </c>
      <c r="Q38">
        <v>1000</v>
      </c>
      <c r="W38">
        <v>0</v>
      </c>
      <c r="X38">
        <v>-1605379213</v>
      </c>
      <c r="Y38">
        <f>AT38</f>
        <v>1.6E-2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3</v>
      </c>
      <c r="AT38">
        <v>1.6E-2</v>
      </c>
      <c r="AU38" t="s">
        <v>3</v>
      </c>
      <c r="AV38">
        <v>0</v>
      </c>
      <c r="AW38">
        <v>2</v>
      </c>
      <c r="AX38">
        <v>50265742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ROUND(Y38*Source!I36,7)</f>
        <v>0</v>
      </c>
      <c r="CY38">
        <f>AA38</f>
        <v>0</v>
      </c>
      <c r="CZ38">
        <f>AE38</f>
        <v>0</v>
      </c>
      <c r="DA38">
        <f>AI38</f>
        <v>1</v>
      </c>
      <c r="DB38">
        <f>ROUND(ROUND(AT38*CZ38,2),6)</f>
        <v>0</v>
      </c>
      <c r="DC38">
        <f>ROUND(ROUND(AT38*AG38,2),6)</f>
        <v>0</v>
      </c>
      <c r="DD38" t="s">
        <v>3</v>
      </c>
      <c r="DE38" t="s">
        <v>3</v>
      </c>
      <c r="DF38">
        <f t="shared" si="27"/>
        <v>0</v>
      </c>
      <c r="DG38">
        <f t="shared" si="30"/>
        <v>0</v>
      </c>
      <c r="DH38">
        <f t="shared" si="28"/>
        <v>0</v>
      </c>
      <c r="DI38">
        <f t="shared" si="29"/>
        <v>0</v>
      </c>
      <c r="DJ38">
        <f>DF38</f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ROW(Source!A36)</f>
        <v>36</v>
      </c>
      <c r="B39">
        <v>50265625</v>
      </c>
      <c r="C39">
        <v>50265729</v>
      </c>
      <c r="D39">
        <v>39608712</v>
      </c>
      <c r="E39">
        <v>70</v>
      </c>
      <c r="F39">
        <v>1</v>
      </c>
      <c r="G39">
        <v>1</v>
      </c>
      <c r="H39">
        <v>3</v>
      </c>
      <c r="I39" t="s">
        <v>87</v>
      </c>
      <c r="J39" t="s">
        <v>3</v>
      </c>
      <c r="K39" t="s">
        <v>88</v>
      </c>
      <c r="L39">
        <v>1348</v>
      </c>
      <c r="N39">
        <v>1009</v>
      </c>
      <c r="O39" t="s">
        <v>28</v>
      </c>
      <c r="P39" t="s">
        <v>28</v>
      </c>
      <c r="Q39">
        <v>1000</v>
      </c>
      <c r="W39">
        <v>0</v>
      </c>
      <c r="X39">
        <v>-1692299120</v>
      </c>
      <c r="Y39">
        <f>AT39</f>
        <v>0.24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 t="s">
        <v>3</v>
      </c>
      <c r="AT39">
        <v>0.24</v>
      </c>
      <c r="AU39" t="s">
        <v>3</v>
      </c>
      <c r="AV39">
        <v>0</v>
      </c>
      <c r="AW39">
        <v>2</v>
      </c>
      <c r="AX39">
        <v>50265743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ROUND(Y39*Source!I36,7)</f>
        <v>0</v>
      </c>
      <c r="CY39">
        <f>AA39</f>
        <v>0</v>
      </c>
      <c r="CZ39">
        <f>AE39</f>
        <v>0</v>
      </c>
      <c r="DA39">
        <f>AI39</f>
        <v>1</v>
      </c>
      <c r="DB39">
        <f>ROUND(ROUND(AT39*CZ39,2),6)</f>
        <v>0</v>
      </c>
      <c r="DC39">
        <f>ROUND(ROUND(AT39*AG39,2),6)</f>
        <v>0</v>
      </c>
      <c r="DD39" t="s">
        <v>3</v>
      </c>
      <c r="DE39" t="s">
        <v>3</v>
      </c>
      <c r="DF39">
        <f t="shared" si="27"/>
        <v>0</v>
      </c>
      <c r="DG39">
        <f t="shared" si="30"/>
        <v>0</v>
      </c>
      <c r="DH39">
        <f t="shared" si="28"/>
        <v>0</v>
      </c>
      <c r="DI39">
        <f t="shared" si="29"/>
        <v>0</v>
      </c>
      <c r="DJ39">
        <f>DF39</f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ROW(Source!A36)</f>
        <v>36</v>
      </c>
      <c r="B40">
        <v>50265625</v>
      </c>
      <c r="C40">
        <v>50265729</v>
      </c>
      <c r="D40">
        <v>39619518</v>
      </c>
      <c r="E40">
        <v>1</v>
      </c>
      <c r="F40">
        <v>1</v>
      </c>
      <c r="G40">
        <v>1</v>
      </c>
      <c r="H40">
        <v>3</v>
      </c>
      <c r="I40" t="s">
        <v>392</v>
      </c>
      <c r="J40" t="s">
        <v>393</v>
      </c>
      <c r="K40" t="s">
        <v>394</v>
      </c>
      <c r="L40">
        <v>1348</v>
      </c>
      <c r="N40">
        <v>1009</v>
      </c>
      <c r="O40" t="s">
        <v>28</v>
      </c>
      <c r="P40" t="s">
        <v>28</v>
      </c>
      <c r="Q40">
        <v>1000</v>
      </c>
      <c r="W40">
        <v>0</v>
      </c>
      <c r="X40">
        <v>567916422</v>
      </c>
      <c r="Y40">
        <f>AT40</f>
        <v>2.4E-2</v>
      </c>
      <c r="AA40">
        <v>3336.83</v>
      </c>
      <c r="AB40">
        <v>0</v>
      </c>
      <c r="AC40">
        <v>0</v>
      </c>
      <c r="AD40">
        <v>0</v>
      </c>
      <c r="AE40">
        <v>2606.9</v>
      </c>
      <c r="AF40">
        <v>0</v>
      </c>
      <c r="AG40">
        <v>0</v>
      </c>
      <c r="AH40">
        <v>0</v>
      </c>
      <c r="AI40">
        <v>1.28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0</v>
      </c>
      <c r="AQ40">
        <v>1</v>
      </c>
      <c r="AR40">
        <v>0</v>
      </c>
      <c r="AS40" t="s">
        <v>3</v>
      </c>
      <c r="AT40">
        <v>2.4E-2</v>
      </c>
      <c r="AU40" t="s">
        <v>3</v>
      </c>
      <c r="AV40">
        <v>0</v>
      </c>
      <c r="AW40">
        <v>2</v>
      </c>
      <c r="AX40">
        <v>50265744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62.565600000000003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62.565600000000003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v>0</v>
      </c>
      <c r="CX40">
        <f>ROUND(Y40*Source!I36,7)</f>
        <v>0</v>
      </c>
      <c r="CY40">
        <f>AA40</f>
        <v>3336.83</v>
      </c>
      <c r="CZ40">
        <f>AE40</f>
        <v>2606.9</v>
      </c>
      <c r="DA40">
        <f>AI40</f>
        <v>1.28</v>
      </c>
      <c r="DB40">
        <f>ROUND(ROUND(AT40*CZ40,2),6)</f>
        <v>62.57</v>
      </c>
      <c r="DC40">
        <f>ROUND(ROUND(AT40*AG40,2),6)</f>
        <v>0</v>
      </c>
      <c r="DD40" t="s">
        <v>3</v>
      </c>
      <c r="DE40" t="s">
        <v>3</v>
      </c>
      <c r="DF40">
        <f>ROUND(ROUND(AE40*AI40,2)*CX40,2)</f>
        <v>0</v>
      </c>
      <c r="DG40">
        <f t="shared" si="30"/>
        <v>0</v>
      </c>
      <c r="DH40">
        <f t="shared" si="28"/>
        <v>0</v>
      </c>
      <c r="DI40">
        <f t="shared" si="29"/>
        <v>0</v>
      </c>
      <c r="DJ40">
        <f>DF40</f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ROW(Source!A36)</f>
        <v>36</v>
      </c>
      <c r="B41">
        <v>50265625</v>
      </c>
      <c r="C41">
        <v>50265729</v>
      </c>
      <c r="D41">
        <v>39624703</v>
      </c>
      <c r="E41">
        <v>1</v>
      </c>
      <c r="F41">
        <v>1</v>
      </c>
      <c r="G41">
        <v>1</v>
      </c>
      <c r="H41">
        <v>3</v>
      </c>
      <c r="I41" t="s">
        <v>395</v>
      </c>
      <c r="J41" t="s">
        <v>396</v>
      </c>
      <c r="K41" t="s">
        <v>397</v>
      </c>
      <c r="L41">
        <v>1346</v>
      </c>
      <c r="N41">
        <v>1009</v>
      </c>
      <c r="O41" t="s">
        <v>376</v>
      </c>
      <c r="P41" t="s">
        <v>376</v>
      </c>
      <c r="Q41">
        <v>1</v>
      </c>
      <c r="W41">
        <v>0</v>
      </c>
      <c r="X41">
        <v>1052716416</v>
      </c>
      <c r="Y41">
        <f>AT41</f>
        <v>0.1</v>
      </c>
      <c r="AA41">
        <v>91.7</v>
      </c>
      <c r="AB41">
        <v>0</v>
      </c>
      <c r="AC41">
        <v>0</v>
      </c>
      <c r="AD41">
        <v>0</v>
      </c>
      <c r="AE41">
        <v>91.7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3</v>
      </c>
      <c r="AT41">
        <v>0.1</v>
      </c>
      <c r="AU41" t="s">
        <v>3</v>
      </c>
      <c r="AV41">
        <v>0</v>
      </c>
      <c r="AW41">
        <v>2</v>
      </c>
      <c r="AX41">
        <v>50265745</v>
      </c>
      <c r="AY41">
        <v>1</v>
      </c>
      <c r="AZ41">
        <v>0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9.17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9.17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ROUND(Y41*Source!I36,7)</f>
        <v>0</v>
      </c>
      <c r="CY41">
        <f>AA41</f>
        <v>91.7</v>
      </c>
      <c r="CZ41">
        <f>AE41</f>
        <v>91.7</v>
      </c>
      <c r="DA41">
        <f>AI41</f>
        <v>1</v>
      </c>
      <c r="DB41">
        <f>ROUND(ROUND(AT41*CZ41,2),6)</f>
        <v>9.17</v>
      </c>
      <c r="DC41">
        <f>ROUND(ROUND(AT41*AG41,2),6)</f>
        <v>0</v>
      </c>
      <c r="DD41" t="s">
        <v>3</v>
      </c>
      <c r="DE41" t="s">
        <v>3</v>
      </c>
      <c r="DF41">
        <f t="shared" ref="DF41:DF48" si="31">ROUND(ROUND(AE41,2)*CX41,2)</f>
        <v>0</v>
      </c>
      <c r="DG41">
        <f t="shared" si="30"/>
        <v>0</v>
      </c>
      <c r="DH41">
        <f t="shared" si="28"/>
        <v>0</v>
      </c>
      <c r="DI41">
        <f t="shared" si="29"/>
        <v>0</v>
      </c>
      <c r="DJ41">
        <f>DF41</f>
        <v>0</v>
      </c>
      <c r="DK41">
        <v>1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ROW(Source!A39)</f>
        <v>39</v>
      </c>
      <c r="B42">
        <v>50265625</v>
      </c>
      <c r="C42">
        <v>50265748</v>
      </c>
      <c r="D42">
        <v>39608725</v>
      </c>
      <c r="E42">
        <v>70</v>
      </c>
      <c r="F42">
        <v>1</v>
      </c>
      <c r="G42">
        <v>1</v>
      </c>
      <c r="H42">
        <v>1</v>
      </c>
      <c r="I42" t="s">
        <v>398</v>
      </c>
      <c r="J42" t="s">
        <v>3</v>
      </c>
      <c r="K42" t="s">
        <v>399</v>
      </c>
      <c r="L42">
        <v>1191</v>
      </c>
      <c r="N42">
        <v>1013</v>
      </c>
      <c r="O42" t="s">
        <v>337</v>
      </c>
      <c r="P42" t="s">
        <v>337</v>
      </c>
      <c r="Q42">
        <v>1</v>
      </c>
      <c r="W42">
        <v>0</v>
      </c>
      <c r="X42">
        <v>229328897</v>
      </c>
      <c r="Y42">
        <f t="shared" ref="Y42:Y47" si="32">(AT42*ROUND((0.15+1),7))</f>
        <v>50.024999999999999</v>
      </c>
      <c r="AA42">
        <v>0</v>
      </c>
      <c r="AB42">
        <v>0</v>
      </c>
      <c r="AC42">
        <v>0</v>
      </c>
      <c r="AD42">
        <v>343.49</v>
      </c>
      <c r="AE42">
        <v>0</v>
      </c>
      <c r="AF42">
        <v>0</v>
      </c>
      <c r="AG42">
        <v>0</v>
      </c>
      <c r="AH42">
        <v>343.49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43.5</v>
      </c>
      <c r="AU42" t="s">
        <v>60</v>
      </c>
      <c r="AV42">
        <v>1</v>
      </c>
      <c r="AW42">
        <v>2</v>
      </c>
      <c r="AX42">
        <v>50265759</v>
      </c>
      <c r="AY42">
        <v>1</v>
      </c>
      <c r="AZ42">
        <v>0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14941.815000000001</v>
      </c>
      <c r="BN42">
        <v>43.5</v>
      </c>
      <c r="BO42">
        <v>0</v>
      </c>
      <c r="BP42">
        <v>1</v>
      </c>
      <c r="BQ42">
        <v>0</v>
      </c>
      <c r="BR42">
        <v>0</v>
      </c>
      <c r="BS42">
        <v>0</v>
      </c>
      <c r="BT42">
        <v>17183.08725</v>
      </c>
      <c r="BU42">
        <v>50.024999999999999</v>
      </c>
      <c r="BV42">
        <v>0</v>
      </c>
      <c r="BW42">
        <v>1</v>
      </c>
      <c r="CU42">
        <f>ROUND(AT42*Source!I39*AH42*AL42,2)</f>
        <v>0</v>
      </c>
      <c r="CV42">
        <f>ROUND(Y42*Source!I39,7)</f>
        <v>0</v>
      </c>
      <c r="CW42">
        <v>0</v>
      </c>
      <c r="CX42">
        <f>ROUND(Y42*Source!I39,7)</f>
        <v>0</v>
      </c>
      <c r="CY42">
        <f>AD42</f>
        <v>343.49</v>
      </c>
      <c r="CZ42">
        <f>AH42</f>
        <v>343.49</v>
      </c>
      <c r="DA42">
        <f>AL42</f>
        <v>1</v>
      </c>
      <c r="DB42">
        <f t="shared" ref="DB42:DB47" si="33">ROUND((ROUND(AT42*CZ42,2)*ROUND((0.15+1),7)),6)</f>
        <v>17183.093000000001</v>
      </c>
      <c r="DC42">
        <f t="shared" ref="DC42:DC47" si="34">ROUND((ROUND(AT42*AG42,2)*ROUND((0.15+1),7)),6)</f>
        <v>0</v>
      </c>
      <c r="DD42" t="s">
        <v>3</v>
      </c>
      <c r="DE42" t="s">
        <v>3</v>
      </c>
      <c r="DF42">
        <f t="shared" si="31"/>
        <v>0</v>
      </c>
      <c r="DG42">
        <f t="shared" si="30"/>
        <v>0</v>
      </c>
      <c r="DH42">
        <f t="shared" si="28"/>
        <v>0</v>
      </c>
      <c r="DI42">
        <f t="shared" si="29"/>
        <v>0</v>
      </c>
      <c r="DJ42">
        <f>DI42</f>
        <v>0</v>
      </c>
      <c r="DK42">
        <v>1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ROW(Source!A39)</f>
        <v>39</v>
      </c>
      <c r="B43">
        <v>50265625</v>
      </c>
      <c r="C43">
        <v>50265748</v>
      </c>
      <c r="D43">
        <v>39608925</v>
      </c>
      <c r="E43">
        <v>70</v>
      </c>
      <c r="F43">
        <v>1</v>
      </c>
      <c r="G43">
        <v>1</v>
      </c>
      <c r="H43">
        <v>1</v>
      </c>
      <c r="I43" t="s">
        <v>338</v>
      </c>
      <c r="J43" t="s">
        <v>3</v>
      </c>
      <c r="K43" t="s">
        <v>339</v>
      </c>
      <c r="L43">
        <v>1191</v>
      </c>
      <c r="N43">
        <v>1013</v>
      </c>
      <c r="O43" t="s">
        <v>337</v>
      </c>
      <c r="P43" t="s">
        <v>337</v>
      </c>
      <c r="Q43">
        <v>1</v>
      </c>
      <c r="W43">
        <v>0</v>
      </c>
      <c r="X43">
        <v>-1417349443</v>
      </c>
      <c r="Y43">
        <f t="shared" si="32"/>
        <v>8.6594999999999995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7.53</v>
      </c>
      <c r="AU43" t="s">
        <v>60</v>
      </c>
      <c r="AV43">
        <v>2</v>
      </c>
      <c r="AW43">
        <v>2</v>
      </c>
      <c r="AX43">
        <v>50265760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ROUND(Y43*Source!I39,7)</f>
        <v>0</v>
      </c>
      <c r="CY43">
        <f>AD43</f>
        <v>0</v>
      </c>
      <c r="CZ43">
        <f>AH43</f>
        <v>0</v>
      </c>
      <c r="DA43">
        <f>AL43</f>
        <v>1</v>
      </c>
      <c r="DB43">
        <f t="shared" si="33"/>
        <v>0</v>
      </c>
      <c r="DC43">
        <f t="shared" si="34"/>
        <v>0</v>
      </c>
      <c r="DD43" t="s">
        <v>3</v>
      </c>
      <c r="DE43" t="s">
        <v>3</v>
      </c>
      <c r="DF43">
        <f t="shared" si="31"/>
        <v>0</v>
      </c>
      <c r="DG43">
        <f t="shared" si="30"/>
        <v>0</v>
      </c>
      <c r="DH43">
        <f t="shared" si="28"/>
        <v>0</v>
      </c>
      <c r="DI43">
        <f t="shared" si="29"/>
        <v>0</v>
      </c>
      <c r="DJ43">
        <f>DI43</f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ROW(Source!A39)</f>
        <v>39</v>
      </c>
      <c r="B44">
        <v>50265625</v>
      </c>
      <c r="C44">
        <v>50265748</v>
      </c>
      <c r="D44">
        <v>39770134</v>
      </c>
      <c r="E44">
        <v>1</v>
      </c>
      <c r="F44">
        <v>1</v>
      </c>
      <c r="G44">
        <v>1</v>
      </c>
      <c r="H44">
        <v>2</v>
      </c>
      <c r="I44" t="s">
        <v>400</v>
      </c>
      <c r="J44" t="s">
        <v>401</v>
      </c>
      <c r="K44" t="s">
        <v>402</v>
      </c>
      <c r="L44">
        <v>1367</v>
      </c>
      <c r="N44">
        <v>1011</v>
      </c>
      <c r="O44" t="s">
        <v>40</v>
      </c>
      <c r="P44" t="s">
        <v>40</v>
      </c>
      <c r="Q44">
        <v>1</v>
      </c>
      <c r="W44">
        <v>0</v>
      </c>
      <c r="X44">
        <v>468669606</v>
      </c>
      <c r="Y44">
        <f t="shared" si="32"/>
        <v>0.17249999999999999</v>
      </c>
      <c r="AA44">
        <v>0</v>
      </c>
      <c r="AB44">
        <v>177.12</v>
      </c>
      <c r="AC44">
        <v>13.5</v>
      </c>
      <c r="AD44">
        <v>0</v>
      </c>
      <c r="AE44">
        <v>0</v>
      </c>
      <c r="AF44">
        <v>123</v>
      </c>
      <c r="AG44">
        <v>13.5</v>
      </c>
      <c r="AH44">
        <v>0</v>
      </c>
      <c r="AI44">
        <v>1</v>
      </c>
      <c r="AJ44">
        <v>1.44</v>
      </c>
      <c r="AK44">
        <v>1</v>
      </c>
      <c r="AL44">
        <v>1</v>
      </c>
      <c r="AM44">
        <v>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0.15</v>
      </c>
      <c r="AU44" t="s">
        <v>60</v>
      </c>
      <c r="AV44">
        <v>0</v>
      </c>
      <c r="AW44">
        <v>2</v>
      </c>
      <c r="AX44">
        <v>50265761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18.45</v>
      </c>
      <c r="BL44">
        <v>2.0249999999999999</v>
      </c>
      <c r="BM44">
        <v>0</v>
      </c>
      <c r="BN44">
        <v>0</v>
      </c>
      <c r="BO44">
        <v>0</v>
      </c>
      <c r="BP44">
        <v>1</v>
      </c>
      <c r="BQ44">
        <v>0</v>
      </c>
      <c r="BR44">
        <v>21.217499999999998</v>
      </c>
      <c r="BS44">
        <v>2.3287499999999999</v>
      </c>
      <c r="BT44">
        <v>0</v>
      </c>
      <c r="BU44">
        <v>0</v>
      </c>
      <c r="BV44">
        <v>0</v>
      </c>
      <c r="BW44">
        <v>1</v>
      </c>
      <c r="CV44">
        <v>0</v>
      </c>
      <c r="CW44">
        <f>ROUND(Y44*Source!I39*DO44,7)</f>
        <v>0</v>
      </c>
      <c r="CX44">
        <f>ROUND(Y44*Source!I39,7)</f>
        <v>0</v>
      </c>
      <c r="CY44">
        <f>AB44</f>
        <v>177.12</v>
      </c>
      <c r="CZ44">
        <f>AF44</f>
        <v>123</v>
      </c>
      <c r="DA44">
        <f>AJ44</f>
        <v>1.44</v>
      </c>
      <c r="DB44">
        <f t="shared" si="33"/>
        <v>21.217500000000001</v>
      </c>
      <c r="DC44">
        <f t="shared" si="34"/>
        <v>2.3344999999999998</v>
      </c>
      <c r="DD44" t="s">
        <v>3</v>
      </c>
      <c r="DE44" t="s">
        <v>3</v>
      </c>
      <c r="DF44">
        <f t="shared" si="31"/>
        <v>0</v>
      </c>
      <c r="DG44">
        <f>ROUND(ROUND(AF44*AJ44,2)*CX44,2)</f>
        <v>0</v>
      </c>
      <c r="DH44">
        <f t="shared" si="28"/>
        <v>0</v>
      </c>
      <c r="DI44">
        <f t="shared" si="29"/>
        <v>0</v>
      </c>
      <c r="DJ44">
        <f>DG44+DH44</f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ROW(Source!A39)</f>
        <v>39</v>
      </c>
      <c r="B45">
        <v>50265625</v>
      </c>
      <c r="C45">
        <v>50265748</v>
      </c>
      <c r="D45">
        <v>39770826</v>
      </c>
      <c r="E45">
        <v>1</v>
      </c>
      <c r="F45">
        <v>1</v>
      </c>
      <c r="G45">
        <v>1</v>
      </c>
      <c r="H45">
        <v>2</v>
      </c>
      <c r="I45" t="s">
        <v>51</v>
      </c>
      <c r="J45" t="s">
        <v>53</v>
      </c>
      <c r="K45" t="s">
        <v>52</v>
      </c>
      <c r="L45">
        <v>1367</v>
      </c>
      <c r="N45">
        <v>1011</v>
      </c>
      <c r="O45" t="s">
        <v>40</v>
      </c>
      <c r="P45" t="s">
        <v>40</v>
      </c>
      <c r="Q45">
        <v>1</v>
      </c>
      <c r="W45">
        <v>0</v>
      </c>
      <c r="X45">
        <v>-896236776</v>
      </c>
      <c r="Y45">
        <f t="shared" si="32"/>
        <v>1.012</v>
      </c>
      <c r="AA45">
        <v>0</v>
      </c>
      <c r="AB45">
        <v>1690.48</v>
      </c>
      <c r="AC45">
        <v>456.01</v>
      </c>
      <c r="AD45">
        <v>0</v>
      </c>
      <c r="AE45">
        <v>0</v>
      </c>
      <c r="AF45">
        <v>1690.48</v>
      </c>
      <c r="AG45">
        <v>456.01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0.88</v>
      </c>
      <c r="AU45" t="s">
        <v>60</v>
      </c>
      <c r="AV45">
        <v>0</v>
      </c>
      <c r="AW45">
        <v>2</v>
      </c>
      <c r="AX45">
        <v>50265762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1487.6224</v>
      </c>
      <c r="BL45">
        <v>401.28879999999998</v>
      </c>
      <c r="BM45">
        <v>0</v>
      </c>
      <c r="BN45">
        <v>0</v>
      </c>
      <c r="BO45">
        <v>0</v>
      </c>
      <c r="BP45">
        <v>1</v>
      </c>
      <c r="BQ45">
        <v>0</v>
      </c>
      <c r="BR45">
        <v>1710.76576</v>
      </c>
      <c r="BS45">
        <v>461.48212000000001</v>
      </c>
      <c r="BT45">
        <v>0</v>
      </c>
      <c r="BU45">
        <v>0</v>
      </c>
      <c r="BV45">
        <v>0</v>
      </c>
      <c r="BW45">
        <v>1</v>
      </c>
      <c r="CV45">
        <v>0</v>
      </c>
      <c r="CW45">
        <f>ROUND(Y45*Source!I39*DO45,7)</f>
        <v>0</v>
      </c>
      <c r="CX45">
        <f>ROUND(Y45*Source!I39,7)</f>
        <v>0</v>
      </c>
      <c r="CY45">
        <f>AB45</f>
        <v>1690.48</v>
      </c>
      <c r="CZ45">
        <f>AF45</f>
        <v>1690.48</v>
      </c>
      <c r="DA45">
        <f>AJ45</f>
        <v>1</v>
      </c>
      <c r="DB45">
        <f t="shared" si="33"/>
        <v>1710.7629999999999</v>
      </c>
      <c r="DC45">
        <f t="shared" si="34"/>
        <v>461.48349999999999</v>
      </c>
      <c r="DD45" t="s">
        <v>3</v>
      </c>
      <c r="DE45" t="s">
        <v>3</v>
      </c>
      <c r="DF45">
        <f t="shared" si="31"/>
        <v>0</v>
      </c>
      <c r="DG45">
        <f t="shared" ref="DG45:DG56" si="35">ROUND(ROUND(AF45,2)*CX45,2)</f>
        <v>0</v>
      </c>
      <c r="DH45">
        <f t="shared" si="28"/>
        <v>0</v>
      </c>
      <c r="DI45">
        <f t="shared" si="29"/>
        <v>0</v>
      </c>
      <c r="DJ45">
        <f>DG45+DH45</f>
        <v>0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ROW(Source!A39)</f>
        <v>39</v>
      </c>
      <c r="B46">
        <v>50265625</v>
      </c>
      <c r="C46">
        <v>50265748</v>
      </c>
      <c r="D46">
        <v>39771602</v>
      </c>
      <c r="E46">
        <v>1</v>
      </c>
      <c r="F46">
        <v>1</v>
      </c>
      <c r="G46">
        <v>1</v>
      </c>
      <c r="H46">
        <v>2</v>
      </c>
      <c r="I46" t="s">
        <v>343</v>
      </c>
      <c r="J46" t="s">
        <v>344</v>
      </c>
      <c r="K46" t="s">
        <v>345</v>
      </c>
      <c r="L46">
        <v>1367</v>
      </c>
      <c r="N46">
        <v>1011</v>
      </c>
      <c r="O46" t="s">
        <v>40</v>
      </c>
      <c r="P46" t="s">
        <v>40</v>
      </c>
      <c r="Q46">
        <v>1</v>
      </c>
      <c r="W46">
        <v>0</v>
      </c>
      <c r="X46">
        <v>509054691</v>
      </c>
      <c r="Y46">
        <f t="shared" si="32"/>
        <v>0.10349999999999999</v>
      </c>
      <c r="AA46">
        <v>0</v>
      </c>
      <c r="AB46">
        <v>680.88</v>
      </c>
      <c r="AC46">
        <v>396.79</v>
      </c>
      <c r="AD46">
        <v>0</v>
      </c>
      <c r="AE46">
        <v>0</v>
      </c>
      <c r="AF46">
        <v>680.88</v>
      </c>
      <c r="AG46">
        <v>396.79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0.09</v>
      </c>
      <c r="AU46" t="s">
        <v>60</v>
      </c>
      <c r="AV46">
        <v>0</v>
      </c>
      <c r="AW46">
        <v>2</v>
      </c>
      <c r="AX46">
        <v>50265763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61.279199999999996</v>
      </c>
      <c r="BL46">
        <v>35.711100000000002</v>
      </c>
      <c r="BM46">
        <v>0</v>
      </c>
      <c r="BN46">
        <v>0</v>
      </c>
      <c r="BO46">
        <v>0</v>
      </c>
      <c r="BP46">
        <v>1</v>
      </c>
      <c r="BQ46">
        <v>0</v>
      </c>
      <c r="BR46">
        <v>70.471080000000001</v>
      </c>
      <c r="BS46">
        <v>41.067765000000001</v>
      </c>
      <c r="BT46">
        <v>0</v>
      </c>
      <c r="BU46">
        <v>0</v>
      </c>
      <c r="BV46">
        <v>0</v>
      </c>
      <c r="BW46">
        <v>1</v>
      </c>
      <c r="CV46">
        <v>0</v>
      </c>
      <c r="CW46">
        <f>ROUND(Y46*Source!I39*DO46,7)</f>
        <v>0</v>
      </c>
      <c r="CX46">
        <f>ROUND(Y46*Source!I39,7)</f>
        <v>0</v>
      </c>
      <c r="CY46">
        <f>AB46</f>
        <v>680.88</v>
      </c>
      <c r="CZ46">
        <f>AF46</f>
        <v>680.88</v>
      </c>
      <c r="DA46">
        <f>AJ46</f>
        <v>1</v>
      </c>
      <c r="DB46">
        <f t="shared" si="33"/>
        <v>70.471999999999994</v>
      </c>
      <c r="DC46">
        <f t="shared" si="34"/>
        <v>41.066499999999998</v>
      </c>
      <c r="DD46" t="s">
        <v>3</v>
      </c>
      <c r="DE46" t="s">
        <v>3</v>
      </c>
      <c r="DF46">
        <f t="shared" si="31"/>
        <v>0</v>
      </c>
      <c r="DG46">
        <f t="shared" si="35"/>
        <v>0</v>
      </c>
      <c r="DH46">
        <f t="shared" si="28"/>
        <v>0</v>
      </c>
      <c r="DI46">
        <f t="shared" si="29"/>
        <v>0</v>
      </c>
      <c r="DJ46">
        <f>DG46+DH46</f>
        <v>0</v>
      </c>
      <c r="DK46">
        <v>1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ROW(Source!A39)</f>
        <v>39</v>
      </c>
      <c r="B47">
        <v>50265625</v>
      </c>
      <c r="C47">
        <v>50265748</v>
      </c>
      <c r="D47">
        <v>39771690</v>
      </c>
      <c r="E47">
        <v>1</v>
      </c>
      <c r="F47">
        <v>1</v>
      </c>
      <c r="G47">
        <v>1</v>
      </c>
      <c r="H47">
        <v>2</v>
      </c>
      <c r="I47" t="s">
        <v>403</v>
      </c>
      <c r="J47" t="s">
        <v>404</v>
      </c>
      <c r="K47" t="s">
        <v>405</v>
      </c>
      <c r="L47">
        <v>1367</v>
      </c>
      <c r="N47">
        <v>1011</v>
      </c>
      <c r="O47" t="s">
        <v>40</v>
      </c>
      <c r="P47" t="s">
        <v>40</v>
      </c>
      <c r="Q47">
        <v>1</v>
      </c>
      <c r="W47">
        <v>0</v>
      </c>
      <c r="X47">
        <v>893289166</v>
      </c>
      <c r="Y47">
        <f t="shared" si="32"/>
        <v>7.3714999999999993</v>
      </c>
      <c r="AA47">
        <v>0</v>
      </c>
      <c r="AB47">
        <v>87.66</v>
      </c>
      <c r="AC47">
        <v>396.79</v>
      </c>
      <c r="AD47">
        <v>0</v>
      </c>
      <c r="AE47">
        <v>0</v>
      </c>
      <c r="AF47">
        <v>87.66</v>
      </c>
      <c r="AG47">
        <v>396.79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6.41</v>
      </c>
      <c r="AU47" t="s">
        <v>60</v>
      </c>
      <c r="AV47">
        <v>0</v>
      </c>
      <c r="AW47">
        <v>2</v>
      </c>
      <c r="AX47">
        <v>50265764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561.90059999999994</v>
      </c>
      <c r="BL47">
        <v>2543.4239000000002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646.18568999999991</v>
      </c>
      <c r="BS47">
        <v>2924.9374849999999</v>
      </c>
      <c r="BT47">
        <v>0</v>
      </c>
      <c r="BU47">
        <v>0</v>
      </c>
      <c r="BV47">
        <v>0</v>
      </c>
      <c r="BW47">
        <v>1</v>
      </c>
      <c r="CV47">
        <v>0</v>
      </c>
      <c r="CW47">
        <f>ROUND(Y47*Source!I39*DO47,7)</f>
        <v>0</v>
      </c>
      <c r="CX47">
        <f>ROUND(Y47*Source!I39,7)</f>
        <v>0</v>
      </c>
      <c r="CY47">
        <f>AB47</f>
        <v>87.66</v>
      </c>
      <c r="CZ47">
        <f>AF47</f>
        <v>87.66</v>
      </c>
      <c r="DA47">
        <f>AJ47</f>
        <v>1</v>
      </c>
      <c r="DB47">
        <f t="shared" si="33"/>
        <v>646.18499999999995</v>
      </c>
      <c r="DC47">
        <f t="shared" si="34"/>
        <v>2924.933</v>
      </c>
      <c r="DD47" t="s">
        <v>3</v>
      </c>
      <c r="DE47" t="s">
        <v>3</v>
      </c>
      <c r="DF47">
        <f t="shared" si="31"/>
        <v>0</v>
      </c>
      <c r="DG47">
        <f t="shared" si="35"/>
        <v>0</v>
      </c>
      <c r="DH47">
        <f t="shared" si="28"/>
        <v>0</v>
      </c>
      <c r="DI47">
        <f t="shared" si="29"/>
        <v>0</v>
      </c>
      <c r="DJ47">
        <f>DG47+DH47</f>
        <v>0</v>
      </c>
      <c r="DK47">
        <v>1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ROW(Source!A39)</f>
        <v>39</v>
      </c>
      <c r="B48">
        <v>50265625</v>
      </c>
      <c r="C48">
        <v>50265748</v>
      </c>
      <c r="D48">
        <v>39625467</v>
      </c>
      <c r="E48">
        <v>1</v>
      </c>
      <c r="F48">
        <v>1</v>
      </c>
      <c r="G48">
        <v>1</v>
      </c>
      <c r="H48">
        <v>3</v>
      </c>
      <c r="I48" t="s">
        <v>30</v>
      </c>
      <c r="J48" t="s">
        <v>32</v>
      </c>
      <c r="K48" t="s">
        <v>31</v>
      </c>
      <c r="L48">
        <v>1339</v>
      </c>
      <c r="N48">
        <v>1007</v>
      </c>
      <c r="O48" t="s">
        <v>18</v>
      </c>
      <c r="P48" t="s">
        <v>18</v>
      </c>
      <c r="Q48">
        <v>1</v>
      </c>
      <c r="W48">
        <v>0</v>
      </c>
      <c r="X48">
        <v>-1769920836</v>
      </c>
      <c r="Y48">
        <f>AT48</f>
        <v>13.4</v>
      </c>
      <c r="AA48">
        <v>108.4</v>
      </c>
      <c r="AB48">
        <v>0</v>
      </c>
      <c r="AC48">
        <v>0</v>
      </c>
      <c r="AD48">
        <v>0</v>
      </c>
      <c r="AE48">
        <v>108.4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0</v>
      </c>
      <c r="AQ48">
        <v>1</v>
      </c>
      <c r="AR48">
        <v>0</v>
      </c>
      <c r="AS48" t="s">
        <v>3</v>
      </c>
      <c r="AT48">
        <v>13.4</v>
      </c>
      <c r="AU48" t="s">
        <v>3</v>
      </c>
      <c r="AV48">
        <v>0</v>
      </c>
      <c r="AW48">
        <v>2</v>
      </c>
      <c r="AX48">
        <v>50265765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1452.5600000000002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1452.5600000000002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1</v>
      </c>
      <c r="CV48">
        <v>0</v>
      </c>
      <c r="CW48">
        <v>0</v>
      </c>
      <c r="CX48">
        <f>ROUND(Y48*Source!I39,7)</f>
        <v>0</v>
      </c>
      <c r="CY48">
        <f>AA48</f>
        <v>108.4</v>
      </c>
      <c r="CZ48">
        <f>AE48</f>
        <v>108.4</v>
      </c>
      <c r="DA48">
        <f>AI48</f>
        <v>1</v>
      </c>
      <c r="DB48">
        <f>ROUND(ROUND(AT48*CZ48,2),6)</f>
        <v>1452.56</v>
      </c>
      <c r="DC48">
        <f>ROUND(ROUND(AT48*AG48,2),6)</f>
        <v>0</v>
      </c>
      <c r="DD48" t="s">
        <v>3</v>
      </c>
      <c r="DE48" t="s">
        <v>3</v>
      </c>
      <c r="DF48">
        <f t="shared" si="31"/>
        <v>0</v>
      </c>
      <c r="DG48">
        <f t="shared" si="35"/>
        <v>0</v>
      </c>
      <c r="DH48">
        <f t="shared" si="28"/>
        <v>0</v>
      </c>
      <c r="DI48">
        <f t="shared" si="29"/>
        <v>0</v>
      </c>
      <c r="DJ48">
        <f>DF48</f>
        <v>0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ROW(Source!A39)</f>
        <v>39</v>
      </c>
      <c r="B49">
        <v>50265625</v>
      </c>
      <c r="C49">
        <v>50265748</v>
      </c>
      <c r="D49">
        <v>39647314</v>
      </c>
      <c r="E49">
        <v>1</v>
      </c>
      <c r="F49">
        <v>1</v>
      </c>
      <c r="G49">
        <v>1</v>
      </c>
      <c r="H49">
        <v>3</v>
      </c>
      <c r="I49" t="s">
        <v>406</v>
      </c>
      <c r="J49" t="s">
        <v>407</v>
      </c>
      <c r="K49" t="s">
        <v>408</v>
      </c>
      <c r="L49">
        <v>1327</v>
      </c>
      <c r="N49">
        <v>1005</v>
      </c>
      <c r="O49" t="s">
        <v>389</v>
      </c>
      <c r="P49" t="s">
        <v>389</v>
      </c>
      <c r="Q49">
        <v>1</v>
      </c>
      <c r="W49">
        <v>0</v>
      </c>
      <c r="X49">
        <v>-1195643458</v>
      </c>
      <c r="Y49">
        <f>AT49</f>
        <v>76</v>
      </c>
      <c r="AA49">
        <v>9.2200000000000006</v>
      </c>
      <c r="AB49">
        <v>0</v>
      </c>
      <c r="AC49">
        <v>0</v>
      </c>
      <c r="AD49">
        <v>0</v>
      </c>
      <c r="AE49">
        <v>6.78</v>
      </c>
      <c r="AF49">
        <v>0</v>
      </c>
      <c r="AG49">
        <v>0</v>
      </c>
      <c r="AH49">
        <v>0</v>
      </c>
      <c r="AI49">
        <v>1.36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0</v>
      </c>
      <c r="AQ49">
        <v>1</v>
      </c>
      <c r="AR49">
        <v>0</v>
      </c>
      <c r="AS49" t="s">
        <v>3</v>
      </c>
      <c r="AT49">
        <v>76</v>
      </c>
      <c r="AU49" t="s">
        <v>3</v>
      </c>
      <c r="AV49">
        <v>0</v>
      </c>
      <c r="AW49">
        <v>2</v>
      </c>
      <c r="AX49">
        <v>50265766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515.28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515.28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ROUND(Y49*Source!I39,7)</f>
        <v>0</v>
      </c>
      <c r="CY49">
        <f>AA49</f>
        <v>9.2200000000000006</v>
      </c>
      <c r="CZ49">
        <f>AE49</f>
        <v>6.78</v>
      </c>
      <c r="DA49">
        <f>AI49</f>
        <v>1.36</v>
      </c>
      <c r="DB49">
        <f>ROUND(ROUND(AT49*CZ49,2),6)</f>
        <v>515.28</v>
      </c>
      <c r="DC49">
        <f>ROUND(ROUND(AT49*AG49,2),6)</f>
        <v>0</v>
      </c>
      <c r="DD49" t="s">
        <v>3</v>
      </c>
      <c r="DE49" t="s">
        <v>3</v>
      </c>
      <c r="DF49">
        <f>ROUND(ROUND(AE49*AI49,2)*CX49,2)</f>
        <v>0</v>
      </c>
      <c r="DG49">
        <f t="shared" si="35"/>
        <v>0</v>
      </c>
      <c r="DH49">
        <f t="shared" si="28"/>
        <v>0</v>
      </c>
      <c r="DI49">
        <f t="shared" si="29"/>
        <v>0</v>
      </c>
      <c r="DJ49">
        <f>DF49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ROW(Source!A39)</f>
        <v>39</v>
      </c>
      <c r="B50">
        <v>50265625</v>
      </c>
      <c r="C50">
        <v>50265748</v>
      </c>
      <c r="D50">
        <v>39648024</v>
      </c>
      <c r="E50">
        <v>1</v>
      </c>
      <c r="F50">
        <v>1</v>
      </c>
      <c r="G50">
        <v>1</v>
      </c>
      <c r="H50">
        <v>3</v>
      </c>
      <c r="I50" t="s">
        <v>409</v>
      </c>
      <c r="J50" t="s">
        <v>410</v>
      </c>
      <c r="K50" t="s">
        <v>411</v>
      </c>
      <c r="L50">
        <v>1330</v>
      </c>
      <c r="N50">
        <v>1005</v>
      </c>
      <c r="O50" t="s">
        <v>412</v>
      </c>
      <c r="P50" t="s">
        <v>412</v>
      </c>
      <c r="Q50">
        <v>10</v>
      </c>
      <c r="W50">
        <v>0</v>
      </c>
      <c r="X50">
        <v>-1400230193</v>
      </c>
      <c r="Y50">
        <f>AT50</f>
        <v>7.6</v>
      </c>
      <c r="AA50">
        <v>10.71</v>
      </c>
      <c r="AB50">
        <v>0</v>
      </c>
      <c r="AC50">
        <v>0</v>
      </c>
      <c r="AD50">
        <v>0</v>
      </c>
      <c r="AE50">
        <v>10.71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0</v>
      </c>
      <c r="AQ50">
        <v>1</v>
      </c>
      <c r="AR50">
        <v>0</v>
      </c>
      <c r="AS50" t="s">
        <v>3</v>
      </c>
      <c r="AT50">
        <v>7.6</v>
      </c>
      <c r="AU50" t="s">
        <v>3</v>
      </c>
      <c r="AV50">
        <v>0</v>
      </c>
      <c r="AW50">
        <v>2</v>
      </c>
      <c r="AX50">
        <v>50265767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81.396000000000001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81.396000000000001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ROUND(Y50*Source!I39,7)</f>
        <v>0</v>
      </c>
      <c r="CY50">
        <f>AA50</f>
        <v>10.71</v>
      </c>
      <c r="CZ50">
        <f>AE50</f>
        <v>10.71</v>
      </c>
      <c r="DA50">
        <f>AI50</f>
        <v>1</v>
      </c>
      <c r="DB50">
        <f>ROUND(ROUND(AT50*CZ50,2),6)</f>
        <v>81.400000000000006</v>
      </c>
      <c r="DC50">
        <f>ROUND(ROUND(AT50*AG50,2),6)</f>
        <v>0</v>
      </c>
      <c r="DD50" t="s">
        <v>3</v>
      </c>
      <c r="DE50" t="s">
        <v>3</v>
      </c>
      <c r="DF50">
        <f>ROUND(ROUND(AE50,2)*CX50,2)</f>
        <v>0</v>
      </c>
      <c r="DG50">
        <f t="shared" si="35"/>
        <v>0</v>
      </c>
      <c r="DH50">
        <f t="shared" si="28"/>
        <v>0</v>
      </c>
      <c r="DI50">
        <f t="shared" si="29"/>
        <v>0</v>
      </c>
      <c r="DJ50">
        <f>DF50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ROW(Source!A39)</f>
        <v>39</v>
      </c>
      <c r="B51">
        <v>50265625</v>
      </c>
      <c r="C51">
        <v>50265748</v>
      </c>
      <c r="D51">
        <v>39681059</v>
      </c>
      <c r="E51">
        <v>1</v>
      </c>
      <c r="F51">
        <v>1</v>
      </c>
      <c r="G51">
        <v>1</v>
      </c>
      <c r="H51">
        <v>3</v>
      </c>
      <c r="I51" t="s">
        <v>99</v>
      </c>
      <c r="J51" t="s">
        <v>102</v>
      </c>
      <c r="K51" t="s">
        <v>100</v>
      </c>
      <c r="L51">
        <v>1301</v>
      </c>
      <c r="N51">
        <v>1003</v>
      </c>
      <c r="O51" t="s">
        <v>101</v>
      </c>
      <c r="P51" t="s">
        <v>101</v>
      </c>
      <c r="Q51">
        <v>1</v>
      </c>
      <c r="W51">
        <v>0</v>
      </c>
      <c r="X51">
        <v>2012371329</v>
      </c>
      <c r="Y51">
        <f>AT51</f>
        <v>-139</v>
      </c>
      <c r="AA51">
        <v>18.420000000000002</v>
      </c>
      <c r="AB51">
        <v>0</v>
      </c>
      <c r="AC51">
        <v>0</v>
      </c>
      <c r="AD51">
        <v>0</v>
      </c>
      <c r="AE51">
        <v>14.5</v>
      </c>
      <c r="AF51">
        <v>0</v>
      </c>
      <c r="AG51">
        <v>0</v>
      </c>
      <c r="AH51">
        <v>0</v>
      </c>
      <c r="AI51">
        <v>1.27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0</v>
      </c>
      <c r="AQ51">
        <v>0</v>
      </c>
      <c r="AR51">
        <v>0</v>
      </c>
      <c r="AS51" t="s">
        <v>3</v>
      </c>
      <c r="AT51">
        <v>-139</v>
      </c>
      <c r="AU51" t="s">
        <v>3</v>
      </c>
      <c r="AV51">
        <v>0</v>
      </c>
      <c r="AW51">
        <v>2</v>
      </c>
      <c r="AX51">
        <v>50265768</v>
      </c>
      <c r="AY51">
        <v>1</v>
      </c>
      <c r="AZ51">
        <v>6144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ROUND(Y51*Source!I39,7)</f>
        <v>0</v>
      </c>
      <c r="CY51">
        <f>AA51</f>
        <v>18.420000000000002</v>
      </c>
      <c r="CZ51">
        <f>AE51</f>
        <v>14.5</v>
      </c>
      <c r="DA51">
        <f>AI51</f>
        <v>1.27</v>
      </c>
      <c r="DB51">
        <f>ROUND(ROUND(AT51*CZ51,2),6)</f>
        <v>-2015.5</v>
      </c>
      <c r="DC51">
        <f>ROUND(ROUND(AT51*AG51,2),6)</f>
        <v>0</v>
      </c>
      <c r="DD51" t="s">
        <v>3</v>
      </c>
      <c r="DE51" t="s">
        <v>3</v>
      </c>
      <c r="DF51">
        <f>ROUND(ROUND(AE51*AI51,2)*CX51,2)</f>
        <v>0</v>
      </c>
      <c r="DG51">
        <f t="shared" si="35"/>
        <v>0</v>
      </c>
      <c r="DH51">
        <f t="shared" si="28"/>
        <v>0</v>
      </c>
      <c r="DI51">
        <f t="shared" si="29"/>
        <v>0</v>
      </c>
      <c r="DJ51">
        <f>DF51</f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ROW(Source!A41)</f>
        <v>41</v>
      </c>
      <c r="B52">
        <v>50265625</v>
      </c>
      <c r="C52">
        <v>50265770</v>
      </c>
      <c r="D52">
        <v>39608739</v>
      </c>
      <c r="E52">
        <v>70</v>
      </c>
      <c r="F52">
        <v>1</v>
      </c>
      <c r="G52">
        <v>1</v>
      </c>
      <c r="H52">
        <v>1</v>
      </c>
      <c r="I52" t="s">
        <v>359</v>
      </c>
      <c r="J52" t="s">
        <v>3</v>
      </c>
      <c r="K52" t="s">
        <v>360</v>
      </c>
      <c r="L52">
        <v>1191</v>
      </c>
      <c r="N52">
        <v>1013</v>
      </c>
      <c r="O52" t="s">
        <v>337</v>
      </c>
      <c r="P52" t="s">
        <v>337</v>
      </c>
      <c r="Q52">
        <v>1</v>
      </c>
      <c r="W52">
        <v>0</v>
      </c>
      <c r="X52">
        <v>784619160</v>
      </c>
      <c r="Y52">
        <f t="shared" ref="Y52:Y59" si="36">(AT52*ROUND((0.15+1),7))</f>
        <v>680.8</v>
      </c>
      <c r="AA52">
        <v>0</v>
      </c>
      <c r="AB52">
        <v>0</v>
      </c>
      <c r="AC52">
        <v>0</v>
      </c>
      <c r="AD52">
        <v>361.25</v>
      </c>
      <c r="AE52">
        <v>0</v>
      </c>
      <c r="AF52">
        <v>0</v>
      </c>
      <c r="AG52">
        <v>0</v>
      </c>
      <c r="AH52">
        <v>361.25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592</v>
      </c>
      <c r="AU52" t="s">
        <v>60</v>
      </c>
      <c r="AV52">
        <v>1</v>
      </c>
      <c r="AW52">
        <v>2</v>
      </c>
      <c r="AX52">
        <v>50265789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213860</v>
      </c>
      <c r="BN52">
        <v>592</v>
      </c>
      <c r="BO52">
        <v>0</v>
      </c>
      <c r="BP52">
        <v>1</v>
      </c>
      <c r="BQ52">
        <v>0</v>
      </c>
      <c r="BR52">
        <v>0</v>
      </c>
      <c r="BS52">
        <v>0</v>
      </c>
      <c r="BT52">
        <v>245938.99999999997</v>
      </c>
      <c r="BU52">
        <v>680.8</v>
      </c>
      <c r="BV52">
        <v>0</v>
      </c>
      <c r="BW52">
        <v>1</v>
      </c>
      <c r="CU52">
        <f>ROUND(AT52*Source!I41*AH52*AL52,2)</f>
        <v>0</v>
      </c>
      <c r="CV52">
        <f>ROUND(Y52*Source!I41,7)</f>
        <v>0</v>
      </c>
      <c r="CW52">
        <v>0</v>
      </c>
      <c r="CX52">
        <f>ROUND(Y52*Source!I41,7)</f>
        <v>0</v>
      </c>
      <c r="CY52">
        <f>AD52</f>
        <v>361.25</v>
      </c>
      <c r="CZ52">
        <f>AH52</f>
        <v>361.25</v>
      </c>
      <c r="DA52">
        <f>AL52</f>
        <v>1</v>
      </c>
      <c r="DB52">
        <f t="shared" ref="DB52:DB59" si="37">ROUND((ROUND(AT52*CZ52,2)*ROUND((0.15+1),7)),6)</f>
        <v>245939</v>
      </c>
      <c r="DC52">
        <f t="shared" ref="DC52:DC59" si="38">ROUND((ROUND(AT52*AG52,2)*ROUND((0.15+1),7)),6)</f>
        <v>0</v>
      </c>
      <c r="DD52" t="s">
        <v>3</v>
      </c>
      <c r="DE52" t="s">
        <v>3</v>
      </c>
      <c r="DF52">
        <f t="shared" ref="DF52:DF59" si="39">ROUND(ROUND(AE52,2)*CX52,2)</f>
        <v>0</v>
      </c>
      <c r="DG52">
        <f t="shared" si="35"/>
        <v>0</v>
      </c>
      <c r="DH52">
        <f t="shared" si="28"/>
        <v>0</v>
      </c>
      <c r="DI52">
        <f t="shared" si="29"/>
        <v>0</v>
      </c>
      <c r="DJ52">
        <f>DI52</f>
        <v>0</v>
      </c>
      <c r="DK52">
        <v>1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ROW(Source!A41)</f>
        <v>41</v>
      </c>
      <c r="B53">
        <v>50265625</v>
      </c>
      <c r="C53">
        <v>50265770</v>
      </c>
      <c r="D53">
        <v>39608925</v>
      </c>
      <c r="E53">
        <v>70</v>
      </c>
      <c r="F53">
        <v>1</v>
      </c>
      <c r="G53">
        <v>1</v>
      </c>
      <c r="H53">
        <v>1</v>
      </c>
      <c r="I53" t="s">
        <v>338</v>
      </c>
      <c r="J53" t="s">
        <v>3</v>
      </c>
      <c r="K53" t="s">
        <v>339</v>
      </c>
      <c r="L53">
        <v>1191</v>
      </c>
      <c r="N53">
        <v>1013</v>
      </c>
      <c r="O53" t="s">
        <v>337</v>
      </c>
      <c r="P53" t="s">
        <v>337</v>
      </c>
      <c r="Q53">
        <v>1</v>
      </c>
      <c r="W53">
        <v>0</v>
      </c>
      <c r="X53">
        <v>-1417349443</v>
      </c>
      <c r="Y53">
        <f t="shared" si="36"/>
        <v>41.077999999999996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35.72</v>
      </c>
      <c r="AU53" t="s">
        <v>60</v>
      </c>
      <c r="AV53">
        <v>2</v>
      </c>
      <c r="AW53">
        <v>2</v>
      </c>
      <c r="AX53">
        <v>50265790</v>
      </c>
      <c r="AY53">
        <v>1</v>
      </c>
      <c r="AZ53">
        <v>0</v>
      </c>
      <c r="BA53">
        <v>53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ROUND(Y53*Source!I41,7)</f>
        <v>0</v>
      </c>
      <c r="CY53">
        <f>AD53</f>
        <v>0</v>
      </c>
      <c r="CZ53">
        <f>AH53</f>
        <v>0</v>
      </c>
      <c r="DA53">
        <f>AL53</f>
        <v>1</v>
      </c>
      <c r="DB53">
        <f t="shared" si="37"/>
        <v>0</v>
      </c>
      <c r="DC53">
        <f t="shared" si="38"/>
        <v>0</v>
      </c>
      <c r="DD53" t="s">
        <v>3</v>
      </c>
      <c r="DE53" t="s">
        <v>3</v>
      </c>
      <c r="DF53">
        <f t="shared" si="39"/>
        <v>0</v>
      </c>
      <c r="DG53">
        <f t="shared" si="35"/>
        <v>0</v>
      </c>
      <c r="DH53">
        <f t="shared" si="28"/>
        <v>0</v>
      </c>
      <c r="DI53">
        <f t="shared" si="29"/>
        <v>0</v>
      </c>
      <c r="DJ53">
        <f>DI53</f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ROW(Source!A41)</f>
        <v>41</v>
      </c>
      <c r="B54">
        <v>50265625</v>
      </c>
      <c r="C54">
        <v>50265770</v>
      </c>
      <c r="D54">
        <v>39770614</v>
      </c>
      <c r="E54">
        <v>1</v>
      </c>
      <c r="F54">
        <v>1</v>
      </c>
      <c r="G54">
        <v>1</v>
      </c>
      <c r="H54">
        <v>2</v>
      </c>
      <c r="I54" t="s">
        <v>361</v>
      </c>
      <c r="J54" t="s">
        <v>362</v>
      </c>
      <c r="K54" t="s">
        <v>363</v>
      </c>
      <c r="L54">
        <v>1367</v>
      </c>
      <c r="N54">
        <v>1011</v>
      </c>
      <c r="O54" t="s">
        <v>40</v>
      </c>
      <c r="P54" t="s">
        <v>40</v>
      </c>
      <c r="Q54">
        <v>1</v>
      </c>
      <c r="W54">
        <v>0</v>
      </c>
      <c r="X54">
        <v>-130837057</v>
      </c>
      <c r="Y54">
        <f t="shared" si="36"/>
        <v>35.994999999999997</v>
      </c>
      <c r="AA54">
        <v>0</v>
      </c>
      <c r="AB54">
        <v>1105.53</v>
      </c>
      <c r="AC54">
        <v>533</v>
      </c>
      <c r="AD54">
        <v>0</v>
      </c>
      <c r="AE54">
        <v>0</v>
      </c>
      <c r="AF54">
        <v>1105.53</v>
      </c>
      <c r="AG54">
        <v>533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31.3</v>
      </c>
      <c r="AU54" t="s">
        <v>60</v>
      </c>
      <c r="AV54">
        <v>0</v>
      </c>
      <c r="AW54">
        <v>2</v>
      </c>
      <c r="AX54">
        <v>50265791</v>
      </c>
      <c r="AY54">
        <v>1</v>
      </c>
      <c r="AZ54">
        <v>0</v>
      </c>
      <c r="BA54">
        <v>54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34603.089</v>
      </c>
      <c r="BL54">
        <v>16682.900000000001</v>
      </c>
      <c r="BM54">
        <v>0</v>
      </c>
      <c r="BN54">
        <v>0</v>
      </c>
      <c r="BO54">
        <v>0</v>
      </c>
      <c r="BP54">
        <v>1</v>
      </c>
      <c r="BQ54">
        <v>0</v>
      </c>
      <c r="BR54">
        <v>39793.552349999998</v>
      </c>
      <c r="BS54">
        <v>19185.334999999999</v>
      </c>
      <c r="BT54">
        <v>0</v>
      </c>
      <c r="BU54">
        <v>0</v>
      </c>
      <c r="BV54">
        <v>0</v>
      </c>
      <c r="BW54">
        <v>1</v>
      </c>
      <c r="CV54">
        <v>0</v>
      </c>
      <c r="CW54">
        <f>ROUND(Y54*Source!I41*DO54,7)</f>
        <v>0</v>
      </c>
      <c r="CX54">
        <f>ROUND(Y54*Source!I41,7)</f>
        <v>0</v>
      </c>
      <c r="CY54">
        <f t="shared" ref="CY54:CY59" si="40">AB54</f>
        <v>1105.53</v>
      </c>
      <c r="CZ54">
        <f t="shared" ref="CZ54:CZ59" si="41">AF54</f>
        <v>1105.53</v>
      </c>
      <c r="DA54">
        <f t="shared" ref="DA54:DA59" si="42">AJ54</f>
        <v>1</v>
      </c>
      <c r="DB54">
        <f t="shared" si="37"/>
        <v>39793.553500000002</v>
      </c>
      <c r="DC54">
        <f t="shared" si="38"/>
        <v>19185.334999999999</v>
      </c>
      <c r="DD54" t="s">
        <v>3</v>
      </c>
      <c r="DE54" t="s">
        <v>3</v>
      </c>
      <c r="DF54">
        <f t="shared" si="39"/>
        <v>0</v>
      </c>
      <c r="DG54">
        <f t="shared" si="35"/>
        <v>0</v>
      </c>
      <c r="DH54">
        <f t="shared" si="28"/>
        <v>0</v>
      </c>
      <c r="DI54">
        <f t="shared" si="29"/>
        <v>0</v>
      </c>
      <c r="DJ54">
        <f t="shared" ref="DJ54:DJ59" si="43">DG54+DH54</f>
        <v>0</v>
      </c>
      <c r="DK54">
        <v>1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ROW(Source!A41)</f>
        <v>41</v>
      </c>
      <c r="B55">
        <v>50265625</v>
      </c>
      <c r="C55">
        <v>50265770</v>
      </c>
      <c r="D55">
        <v>39770672</v>
      </c>
      <c r="E55">
        <v>1</v>
      </c>
      <c r="F55">
        <v>1</v>
      </c>
      <c r="G55">
        <v>1</v>
      </c>
      <c r="H55">
        <v>2</v>
      </c>
      <c r="I55" t="s">
        <v>364</v>
      </c>
      <c r="J55" t="s">
        <v>365</v>
      </c>
      <c r="K55" t="s">
        <v>366</v>
      </c>
      <c r="L55">
        <v>1367</v>
      </c>
      <c r="N55">
        <v>1011</v>
      </c>
      <c r="O55" t="s">
        <v>40</v>
      </c>
      <c r="P55" t="s">
        <v>40</v>
      </c>
      <c r="Q55">
        <v>1</v>
      </c>
      <c r="W55">
        <v>0</v>
      </c>
      <c r="X55">
        <v>-430484415</v>
      </c>
      <c r="Y55">
        <f t="shared" si="36"/>
        <v>1.9204999999999999</v>
      </c>
      <c r="AA55">
        <v>0</v>
      </c>
      <c r="AB55">
        <v>1720.97</v>
      </c>
      <c r="AC55">
        <v>533</v>
      </c>
      <c r="AD55">
        <v>0</v>
      </c>
      <c r="AE55">
        <v>0</v>
      </c>
      <c r="AF55">
        <v>1720.97</v>
      </c>
      <c r="AG55">
        <v>533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1.67</v>
      </c>
      <c r="AU55" t="s">
        <v>60</v>
      </c>
      <c r="AV55">
        <v>0</v>
      </c>
      <c r="AW55">
        <v>2</v>
      </c>
      <c r="AX55">
        <v>50265792</v>
      </c>
      <c r="AY55">
        <v>1</v>
      </c>
      <c r="AZ55">
        <v>0</v>
      </c>
      <c r="BA55">
        <v>55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2874.0198999999998</v>
      </c>
      <c r="BL55">
        <v>890.11</v>
      </c>
      <c r="BM55">
        <v>0</v>
      </c>
      <c r="BN55">
        <v>0</v>
      </c>
      <c r="BO55">
        <v>0</v>
      </c>
      <c r="BP55">
        <v>1</v>
      </c>
      <c r="BQ55">
        <v>0</v>
      </c>
      <c r="BR55">
        <v>3305.1228849999998</v>
      </c>
      <c r="BS55">
        <v>1023.6265</v>
      </c>
      <c r="BT55">
        <v>0</v>
      </c>
      <c r="BU55">
        <v>0</v>
      </c>
      <c r="BV55">
        <v>0</v>
      </c>
      <c r="BW55">
        <v>1</v>
      </c>
      <c r="CV55">
        <v>0</v>
      </c>
      <c r="CW55">
        <f>ROUND(Y55*Source!I41*DO55,7)</f>
        <v>0</v>
      </c>
      <c r="CX55">
        <f>ROUND(Y55*Source!I41,7)</f>
        <v>0</v>
      </c>
      <c r="CY55">
        <f t="shared" si="40"/>
        <v>1720.97</v>
      </c>
      <c r="CZ55">
        <f t="shared" si="41"/>
        <v>1720.97</v>
      </c>
      <c r="DA55">
        <f t="shared" si="42"/>
        <v>1</v>
      </c>
      <c r="DB55">
        <f t="shared" si="37"/>
        <v>3305.123</v>
      </c>
      <c r="DC55">
        <f t="shared" si="38"/>
        <v>1023.6265</v>
      </c>
      <c r="DD55" t="s">
        <v>3</v>
      </c>
      <c r="DE55" t="s">
        <v>3</v>
      </c>
      <c r="DF55">
        <f t="shared" si="39"/>
        <v>0</v>
      </c>
      <c r="DG55">
        <f t="shared" si="35"/>
        <v>0</v>
      </c>
      <c r="DH55">
        <f t="shared" si="28"/>
        <v>0</v>
      </c>
      <c r="DI55">
        <f t="shared" si="29"/>
        <v>0</v>
      </c>
      <c r="DJ55">
        <f t="shared" si="43"/>
        <v>0</v>
      </c>
      <c r="DK55">
        <v>1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ROW(Source!A41)</f>
        <v>41</v>
      </c>
      <c r="B56">
        <v>50265625</v>
      </c>
      <c r="C56">
        <v>50265770</v>
      </c>
      <c r="D56">
        <v>39770826</v>
      </c>
      <c r="E56">
        <v>1</v>
      </c>
      <c r="F56">
        <v>1</v>
      </c>
      <c r="G56">
        <v>1</v>
      </c>
      <c r="H56">
        <v>2</v>
      </c>
      <c r="I56" t="s">
        <v>51</v>
      </c>
      <c r="J56" t="s">
        <v>53</v>
      </c>
      <c r="K56" t="s">
        <v>52</v>
      </c>
      <c r="L56">
        <v>1367</v>
      </c>
      <c r="N56">
        <v>1011</v>
      </c>
      <c r="O56" t="s">
        <v>40</v>
      </c>
      <c r="P56" t="s">
        <v>40</v>
      </c>
      <c r="Q56">
        <v>1</v>
      </c>
      <c r="W56">
        <v>0</v>
      </c>
      <c r="X56">
        <v>-896236776</v>
      </c>
      <c r="Y56">
        <f t="shared" si="36"/>
        <v>0.28749999999999998</v>
      </c>
      <c r="AA56">
        <v>0</v>
      </c>
      <c r="AB56">
        <v>1690.48</v>
      </c>
      <c r="AC56">
        <v>456.01</v>
      </c>
      <c r="AD56">
        <v>0</v>
      </c>
      <c r="AE56">
        <v>0</v>
      </c>
      <c r="AF56">
        <v>1690.48</v>
      </c>
      <c r="AG56">
        <v>456.01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0.25</v>
      </c>
      <c r="AU56" t="s">
        <v>60</v>
      </c>
      <c r="AV56">
        <v>0</v>
      </c>
      <c r="AW56">
        <v>2</v>
      </c>
      <c r="AX56">
        <v>50265793</v>
      </c>
      <c r="AY56">
        <v>1</v>
      </c>
      <c r="AZ56">
        <v>0</v>
      </c>
      <c r="BA56">
        <v>56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422.62</v>
      </c>
      <c r="BL56">
        <v>114.0025</v>
      </c>
      <c r="BM56">
        <v>0</v>
      </c>
      <c r="BN56">
        <v>0</v>
      </c>
      <c r="BO56">
        <v>0</v>
      </c>
      <c r="BP56">
        <v>1</v>
      </c>
      <c r="BQ56">
        <v>0</v>
      </c>
      <c r="BR56">
        <v>486.01299999999998</v>
      </c>
      <c r="BS56">
        <v>131.10287499999998</v>
      </c>
      <c r="BT56">
        <v>0</v>
      </c>
      <c r="BU56">
        <v>0</v>
      </c>
      <c r="BV56">
        <v>0</v>
      </c>
      <c r="BW56">
        <v>1</v>
      </c>
      <c r="CV56">
        <v>0</v>
      </c>
      <c r="CW56">
        <f>ROUND(Y56*Source!I41*DO56,7)</f>
        <v>0</v>
      </c>
      <c r="CX56">
        <f>ROUND(Y56*Source!I41,7)</f>
        <v>0</v>
      </c>
      <c r="CY56">
        <f t="shared" si="40"/>
        <v>1690.48</v>
      </c>
      <c r="CZ56">
        <f t="shared" si="41"/>
        <v>1690.48</v>
      </c>
      <c r="DA56">
        <f t="shared" si="42"/>
        <v>1</v>
      </c>
      <c r="DB56">
        <f t="shared" si="37"/>
        <v>486.01299999999998</v>
      </c>
      <c r="DC56">
        <f t="shared" si="38"/>
        <v>131.1</v>
      </c>
      <c r="DD56" t="s">
        <v>3</v>
      </c>
      <c r="DE56" t="s">
        <v>3</v>
      </c>
      <c r="DF56">
        <f t="shared" si="39"/>
        <v>0</v>
      </c>
      <c r="DG56">
        <f t="shared" si="35"/>
        <v>0</v>
      </c>
      <c r="DH56">
        <f t="shared" si="28"/>
        <v>0</v>
      </c>
      <c r="DI56">
        <f t="shared" si="29"/>
        <v>0</v>
      </c>
      <c r="DJ56">
        <f t="shared" si="43"/>
        <v>0</v>
      </c>
      <c r="DK56">
        <v>1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ROW(Source!A41)</f>
        <v>41</v>
      </c>
      <c r="B57">
        <v>50265625</v>
      </c>
      <c r="C57">
        <v>50265770</v>
      </c>
      <c r="D57">
        <v>39770949</v>
      </c>
      <c r="E57">
        <v>1</v>
      </c>
      <c r="F57">
        <v>1</v>
      </c>
      <c r="G57">
        <v>1</v>
      </c>
      <c r="H57">
        <v>2</v>
      </c>
      <c r="I57" t="s">
        <v>340</v>
      </c>
      <c r="J57" t="s">
        <v>341</v>
      </c>
      <c r="K57" t="s">
        <v>342</v>
      </c>
      <c r="L57">
        <v>1367</v>
      </c>
      <c r="N57">
        <v>1011</v>
      </c>
      <c r="O57" t="s">
        <v>40</v>
      </c>
      <c r="P57" t="s">
        <v>40</v>
      </c>
      <c r="Q57">
        <v>1</v>
      </c>
      <c r="W57">
        <v>0</v>
      </c>
      <c r="X57">
        <v>1108114389</v>
      </c>
      <c r="Y57">
        <f t="shared" si="36"/>
        <v>34.04</v>
      </c>
      <c r="AA57">
        <v>0</v>
      </c>
      <c r="AB57">
        <v>2.4700000000000002</v>
      </c>
      <c r="AC57">
        <v>0</v>
      </c>
      <c r="AD57">
        <v>0</v>
      </c>
      <c r="AE57">
        <v>0</v>
      </c>
      <c r="AF57">
        <v>1.9</v>
      </c>
      <c r="AG57">
        <v>0</v>
      </c>
      <c r="AH57">
        <v>0</v>
      </c>
      <c r="AI57">
        <v>1</v>
      </c>
      <c r="AJ57">
        <v>1.3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29.6</v>
      </c>
      <c r="AU57" t="s">
        <v>60</v>
      </c>
      <c r="AV57">
        <v>0</v>
      </c>
      <c r="AW57">
        <v>2</v>
      </c>
      <c r="AX57">
        <v>50265794</v>
      </c>
      <c r="AY57">
        <v>1</v>
      </c>
      <c r="AZ57">
        <v>0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56.24</v>
      </c>
      <c r="BL57">
        <v>0</v>
      </c>
      <c r="BM57">
        <v>0</v>
      </c>
      <c r="BN57">
        <v>0</v>
      </c>
      <c r="BO57">
        <v>0</v>
      </c>
      <c r="BP57">
        <v>1</v>
      </c>
      <c r="BQ57">
        <v>0</v>
      </c>
      <c r="BR57">
        <v>64.676000000000002</v>
      </c>
      <c r="BS57">
        <v>0</v>
      </c>
      <c r="BT57">
        <v>0</v>
      </c>
      <c r="BU57">
        <v>0</v>
      </c>
      <c r="BV57">
        <v>0</v>
      </c>
      <c r="BW57">
        <v>1</v>
      </c>
      <c r="CV57">
        <v>0</v>
      </c>
      <c r="CW57">
        <f>ROUND(Y57*Source!I41*DO57,7)</f>
        <v>0</v>
      </c>
      <c r="CX57">
        <f>ROUND(Y57*Source!I41,7)</f>
        <v>0</v>
      </c>
      <c r="CY57">
        <f t="shared" si="40"/>
        <v>2.4700000000000002</v>
      </c>
      <c r="CZ57">
        <f t="shared" si="41"/>
        <v>1.9</v>
      </c>
      <c r="DA57">
        <f t="shared" si="42"/>
        <v>1.3</v>
      </c>
      <c r="DB57">
        <f t="shared" si="37"/>
        <v>64.676000000000002</v>
      </c>
      <c r="DC57">
        <f t="shared" si="38"/>
        <v>0</v>
      </c>
      <c r="DD57" t="s">
        <v>3</v>
      </c>
      <c r="DE57" t="s">
        <v>3</v>
      </c>
      <c r="DF57">
        <f t="shared" si="39"/>
        <v>0</v>
      </c>
      <c r="DG57">
        <f>ROUND(ROUND(AF57*AJ57,2)*CX57,2)</f>
        <v>0</v>
      </c>
      <c r="DH57">
        <f t="shared" si="28"/>
        <v>0</v>
      </c>
      <c r="DI57">
        <f t="shared" si="29"/>
        <v>0</v>
      </c>
      <c r="DJ57">
        <f t="shared" si="43"/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ROW(Source!A41)</f>
        <v>41</v>
      </c>
      <c r="B58">
        <v>50265625</v>
      </c>
      <c r="C58">
        <v>50265770</v>
      </c>
      <c r="D58">
        <v>39771602</v>
      </c>
      <c r="E58">
        <v>1</v>
      </c>
      <c r="F58">
        <v>1</v>
      </c>
      <c r="G58">
        <v>1</v>
      </c>
      <c r="H58">
        <v>2</v>
      </c>
      <c r="I58" t="s">
        <v>343</v>
      </c>
      <c r="J58" t="s">
        <v>344</v>
      </c>
      <c r="K58" t="s">
        <v>345</v>
      </c>
      <c r="L58">
        <v>1367</v>
      </c>
      <c r="N58">
        <v>1011</v>
      </c>
      <c r="O58" t="s">
        <v>40</v>
      </c>
      <c r="P58" t="s">
        <v>40</v>
      </c>
      <c r="Q58">
        <v>1</v>
      </c>
      <c r="W58">
        <v>0</v>
      </c>
      <c r="X58">
        <v>509054691</v>
      </c>
      <c r="Y58">
        <f t="shared" si="36"/>
        <v>2.875</v>
      </c>
      <c r="AA58">
        <v>0</v>
      </c>
      <c r="AB58">
        <v>680.88</v>
      </c>
      <c r="AC58">
        <v>396.79</v>
      </c>
      <c r="AD58">
        <v>0</v>
      </c>
      <c r="AE58">
        <v>0</v>
      </c>
      <c r="AF58">
        <v>680.88</v>
      </c>
      <c r="AG58">
        <v>396.79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2.5</v>
      </c>
      <c r="AU58" t="s">
        <v>60</v>
      </c>
      <c r="AV58">
        <v>0</v>
      </c>
      <c r="AW58">
        <v>2</v>
      </c>
      <c r="AX58">
        <v>50265795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1702.2</v>
      </c>
      <c r="BL58">
        <v>991.97500000000002</v>
      </c>
      <c r="BM58">
        <v>0</v>
      </c>
      <c r="BN58">
        <v>0</v>
      </c>
      <c r="BO58">
        <v>0</v>
      </c>
      <c r="BP58">
        <v>1</v>
      </c>
      <c r="BQ58">
        <v>0</v>
      </c>
      <c r="BR58">
        <v>1957.53</v>
      </c>
      <c r="BS58">
        <v>1140.77125</v>
      </c>
      <c r="BT58">
        <v>0</v>
      </c>
      <c r="BU58">
        <v>0</v>
      </c>
      <c r="BV58">
        <v>0</v>
      </c>
      <c r="BW58">
        <v>1</v>
      </c>
      <c r="CV58">
        <v>0</v>
      </c>
      <c r="CW58">
        <f>ROUND(Y58*Source!I41*DO58,7)</f>
        <v>0</v>
      </c>
      <c r="CX58">
        <f>ROUND(Y58*Source!I41,7)</f>
        <v>0</v>
      </c>
      <c r="CY58">
        <f t="shared" si="40"/>
        <v>680.88</v>
      </c>
      <c r="CZ58">
        <f t="shared" si="41"/>
        <v>680.88</v>
      </c>
      <c r="DA58">
        <f t="shared" si="42"/>
        <v>1</v>
      </c>
      <c r="DB58">
        <f t="shared" si="37"/>
        <v>1957.53</v>
      </c>
      <c r="DC58">
        <f t="shared" si="38"/>
        <v>1140.777</v>
      </c>
      <c r="DD58" t="s">
        <v>3</v>
      </c>
      <c r="DE58" t="s">
        <v>3</v>
      </c>
      <c r="DF58">
        <f t="shared" si="39"/>
        <v>0</v>
      </c>
      <c r="DG58">
        <f t="shared" ref="DG58:DG78" si="44">ROUND(ROUND(AF58,2)*CX58,2)</f>
        <v>0</v>
      </c>
      <c r="DH58">
        <f t="shared" si="28"/>
        <v>0</v>
      </c>
      <c r="DI58">
        <f t="shared" si="29"/>
        <v>0</v>
      </c>
      <c r="DJ58">
        <f t="shared" si="43"/>
        <v>0</v>
      </c>
      <c r="DK58">
        <v>1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ROW(Source!A41)</f>
        <v>41</v>
      </c>
      <c r="B59">
        <v>50265625</v>
      </c>
      <c r="C59">
        <v>50265770</v>
      </c>
      <c r="D59">
        <v>39771814</v>
      </c>
      <c r="E59">
        <v>1</v>
      </c>
      <c r="F59">
        <v>1</v>
      </c>
      <c r="G59">
        <v>1</v>
      </c>
      <c r="H59">
        <v>2</v>
      </c>
      <c r="I59" t="s">
        <v>367</v>
      </c>
      <c r="J59" t="s">
        <v>368</v>
      </c>
      <c r="K59" t="s">
        <v>369</v>
      </c>
      <c r="L59">
        <v>1367</v>
      </c>
      <c r="N59">
        <v>1011</v>
      </c>
      <c r="O59" t="s">
        <v>40</v>
      </c>
      <c r="P59" t="s">
        <v>40</v>
      </c>
      <c r="Q59">
        <v>1</v>
      </c>
      <c r="W59">
        <v>0</v>
      </c>
      <c r="X59">
        <v>829370094</v>
      </c>
      <c r="Y59">
        <f t="shared" si="36"/>
        <v>64.399999999999991</v>
      </c>
      <c r="AA59">
        <v>0</v>
      </c>
      <c r="AB59">
        <v>41.17</v>
      </c>
      <c r="AC59">
        <v>0</v>
      </c>
      <c r="AD59">
        <v>0</v>
      </c>
      <c r="AE59">
        <v>0</v>
      </c>
      <c r="AF59">
        <v>41.17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56</v>
      </c>
      <c r="AU59" t="s">
        <v>60</v>
      </c>
      <c r="AV59">
        <v>0</v>
      </c>
      <c r="AW59">
        <v>2</v>
      </c>
      <c r="AX59">
        <v>50265796</v>
      </c>
      <c r="AY59">
        <v>1</v>
      </c>
      <c r="AZ59">
        <v>0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2305.52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0</v>
      </c>
      <c r="BR59">
        <v>2651.348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f>ROUND(Y59*Source!I41*DO59,7)</f>
        <v>0</v>
      </c>
      <c r="CX59">
        <f>ROUND(Y59*Source!I41,7)</f>
        <v>0</v>
      </c>
      <c r="CY59">
        <f t="shared" si="40"/>
        <v>41.17</v>
      </c>
      <c r="CZ59">
        <f t="shared" si="41"/>
        <v>41.17</v>
      </c>
      <c r="DA59">
        <f t="shared" si="42"/>
        <v>1</v>
      </c>
      <c r="DB59">
        <f t="shared" si="37"/>
        <v>2651.348</v>
      </c>
      <c r="DC59">
        <f t="shared" si="38"/>
        <v>0</v>
      </c>
      <c r="DD59" t="s">
        <v>3</v>
      </c>
      <c r="DE59" t="s">
        <v>3</v>
      </c>
      <c r="DF59">
        <f t="shared" si="39"/>
        <v>0</v>
      </c>
      <c r="DG59">
        <f t="shared" si="44"/>
        <v>0</v>
      </c>
      <c r="DH59">
        <f t="shared" si="28"/>
        <v>0</v>
      </c>
      <c r="DI59">
        <f t="shared" si="29"/>
        <v>0</v>
      </c>
      <c r="DJ59">
        <f t="shared" si="43"/>
        <v>0</v>
      </c>
      <c r="DK59">
        <v>1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ROW(Source!A41)</f>
        <v>41</v>
      </c>
      <c r="B60">
        <v>50265625</v>
      </c>
      <c r="C60">
        <v>50265770</v>
      </c>
      <c r="D60">
        <v>39621224</v>
      </c>
      <c r="E60">
        <v>1</v>
      </c>
      <c r="F60">
        <v>1</v>
      </c>
      <c r="G60">
        <v>1</v>
      </c>
      <c r="H60">
        <v>3</v>
      </c>
      <c r="I60" t="s">
        <v>370</v>
      </c>
      <c r="J60" t="s">
        <v>371</v>
      </c>
      <c r="K60" t="s">
        <v>372</v>
      </c>
      <c r="L60">
        <v>1339</v>
      </c>
      <c r="N60">
        <v>1007</v>
      </c>
      <c r="O60" t="s">
        <v>18</v>
      </c>
      <c r="P60" t="s">
        <v>18</v>
      </c>
      <c r="Q60">
        <v>1</v>
      </c>
      <c r="W60">
        <v>0</v>
      </c>
      <c r="X60">
        <v>-143474561</v>
      </c>
      <c r="Y60">
        <f t="shared" ref="Y60:Y75" si="45">AT60</f>
        <v>0.13400000000000001</v>
      </c>
      <c r="AA60">
        <v>2.0699999999999998</v>
      </c>
      <c r="AB60">
        <v>0</v>
      </c>
      <c r="AC60">
        <v>0</v>
      </c>
      <c r="AD60">
        <v>0</v>
      </c>
      <c r="AE60">
        <v>2.44</v>
      </c>
      <c r="AF60">
        <v>0</v>
      </c>
      <c r="AG60">
        <v>0</v>
      </c>
      <c r="AH60">
        <v>0</v>
      </c>
      <c r="AI60">
        <v>0.85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0</v>
      </c>
      <c r="AP60">
        <v>0</v>
      </c>
      <c r="AQ60">
        <v>1</v>
      </c>
      <c r="AR60">
        <v>0</v>
      </c>
      <c r="AS60" t="s">
        <v>3</v>
      </c>
      <c r="AT60">
        <v>0.13400000000000001</v>
      </c>
      <c r="AU60" t="s">
        <v>3</v>
      </c>
      <c r="AV60">
        <v>0</v>
      </c>
      <c r="AW60">
        <v>2</v>
      </c>
      <c r="AX60">
        <v>50265797</v>
      </c>
      <c r="AY60">
        <v>1</v>
      </c>
      <c r="AZ60">
        <v>0</v>
      </c>
      <c r="BA60">
        <v>60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0.32696000000000003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0.32696000000000003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ROUND(Y60*Source!I41,7)</f>
        <v>0</v>
      </c>
      <c r="CY60">
        <f t="shared" ref="CY60:CY69" si="46">AA60</f>
        <v>2.0699999999999998</v>
      </c>
      <c r="CZ60">
        <f t="shared" ref="CZ60:CZ69" si="47">AE60</f>
        <v>2.44</v>
      </c>
      <c r="DA60">
        <f t="shared" ref="DA60:DA69" si="48">AI60</f>
        <v>0.85</v>
      </c>
      <c r="DB60">
        <f t="shared" ref="DB60:DB75" si="49">ROUND(ROUND(AT60*CZ60,2),6)</f>
        <v>0.33</v>
      </c>
      <c r="DC60">
        <f t="shared" ref="DC60:DC75" si="50">ROUND(ROUND(AT60*AG60,2),6)</f>
        <v>0</v>
      </c>
      <c r="DD60" t="s">
        <v>3</v>
      </c>
      <c r="DE60" t="s">
        <v>3</v>
      </c>
      <c r="DF60">
        <f>ROUND(ROUND(AE60*AI60,2)*CX60,2)</f>
        <v>0</v>
      </c>
      <c r="DG60">
        <f t="shared" si="44"/>
        <v>0</v>
      </c>
      <c r="DH60">
        <f t="shared" si="28"/>
        <v>0</v>
      </c>
      <c r="DI60">
        <f t="shared" si="29"/>
        <v>0</v>
      </c>
      <c r="DJ60">
        <f t="shared" ref="DJ60:DJ69" si="51">DF60</f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ROW(Source!A41)</f>
        <v>41</v>
      </c>
      <c r="B61">
        <v>50265625</v>
      </c>
      <c r="C61">
        <v>50265770</v>
      </c>
      <c r="D61">
        <v>39622311</v>
      </c>
      <c r="E61">
        <v>1</v>
      </c>
      <c r="F61">
        <v>1</v>
      </c>
      <c r="G61">
        <v>1</v>
      </c>
      <c r="H61">
        <v>3</v>
      </c>
      <c r="I61" t="s">
        <v>71</v>
      </c>
      <c r="J61" t="s">
        <v>73</v>
      </c>
      <c r="K61" t="s">
        <v>72</v>
      </c>
      <c r="L61">
        <v>1348</v>
      </c>
      <c r="N61">
        <v>1009</v>
      </c>
      <c r="O61" t="s">
        <v>28</v>
      </c>
      <c r="P61" t="s">
        <v>28</v>
      </c>
      <c r="Q61">
        <v>1000</v>
      </c>
      <c r="W61">
        <v>0</v>
      </c>
      <c r="X61">
        <v>1163323608</v>
      </c>
      <c r="Y61">
        <f t="shared" si="45"/>
        <v>0.08</v>
      </c>
      <c r="AA61">
        <v>10315.01</v>
      </c>
      <c r="AB61">
        <v>0</v>
      </c>
      <c r="AC61">
        <v>0</v>
      </c>
      <c r="AD61">
        <v>0</v>
      </c>
      <c r="AE61">
        <v>10315.01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0</v>
      </c>
      <c r="AQ61">
        <v>1</v>
      </c>
      <c r="AR61">
        <v>0</v>
      </c>
      <c r="AS61" t="s">
        <v>3</v>
      </c>
      <c r="AT61">
        <v>0.08</v>
      </c>
      <c r="AU61" t="s">
        <v>3</v>
      </c>
      <c r="AV61">
        <v>0</v>
      </c>
      <c r="AW61">
        <v>2</v>
      </c>
      <c r="AX61">
        <v>50265798</v>
      </c>
      <c r="AY61">
        <v>1</v>
      </c>
      <c r="AZ61">
        <v>0</v>
      </c>
      <c r="BA61">
        <v>61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825.20080000000007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1</v>
      </c>
      <c r="BQ61">
        <v>825.20080000000007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1</v>
      </c>
      <c r="CV61">
        <v>0</v>
      </c>
      <c r="CW61">
        <v>0</v>
      </c>
      <c r="CX61">
        <f>ROUND(Y61*Source!I41,7)</f>
        <v>0</v>
      </c>
      <c r="CY61">
        <f t="shared" si="46"/>
        <v>10315.01</v>
      </c>
      <c r="CZ61">
        <f t="shared" si="47"/>
        <v>10315.01</v>
      </c>
      <c r="DA61">
        <f t="shared" si="48"/>
        <v>1</v>
      </c>
      <c r="DB61">
        <f t="shared" si="49"/>
        <v>825.2</v>
      </c>
      <c r="DC61">
        <f t="shared" si="50"/>
        <v>0</v>
      </c>
      <c r="DD61" t="s">
        <v>3</v>
      </c>
      <c r="DE61" t="s">
        <v>3</v>
      </c>
      <c r="DF61">
        <f>ROUND(ROUND(AE61,2)*CX61,2)</f>
        <v>0</v>
      </c>
      <c r="DG61">
        <f t="shared" si="44"/>
        <v>0</v>
      </c>
      <c r="DH61">
        <f t="shared" si="28"/>
        <v>0</v>
      </c>
      <c r="DI61">
        <f t="shared" si="29"/>
        <v>0</v>
      </c>
      <c r="DJ61">
        <f t="shared" si="51"/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ROW(Source!A41)</f>
        <v>41</v>
      </c>
      <c r="B62">
        <v>50265625</v>
      </c>
      <c r="C62">
        <v>50265770</v>
      </c>
      <c r="D62">
        <v>39623511</v>
      </c>
      <c r="E62">
        <v>1</v>
      </c>
      <c r="F62">
        <v>1</v>
      </c>
      <c r="G62">
        <v>1</v>
      </c>
      <c r="H62">
        <v>3</v>
      </c>
      <c r="I62" t="s">
        <v>373</v>
      </c>
      <c r="J62" t="s">
        <v>374</v>
      </c>
      <c r="K62" t="s">
        <v>375</v>
      </c>
      <c r="L62">
        <v>1346</v>
      </c>
      <c r="N62">
        <v>1009</v>
      </c>
      <c r="O62" t="s">
        <v>376</v>
      </c>
      <c r="P62" t="s">
        <v>376</v>
      </c>
      <c r="Q62">
        <v>1</v>
      </c>
      <c r="W62">
        <v>0</v>
      </c>
      <c r="X62">
        <v>-1864341761</v>
      </c>
      <c r="Y62">
        <f t="shared" si="45"/>
        <v>80</v>
      </c>
      <c r="AA62">
        <v>10.31</v>
      </c>
      <c r="AB62">
        <v>0</v>
      </c>
      <c r="AC62">
        <v>0</v>
      </c>
      <c r="AD62">
        <v>0</v>
      </c>
      <c r="AE62">
        <v>9.0399999999999991</v>
      </c>
      <c r="AF62">
        <v>0</v>
      </c>
      <c r="AG62">
        <v>0</v>
      </c>
      <c r="AH62">
        <v>0</v>
      </c>
      <c r="AI62">
        <v>1.1399999999999999</v>
      </c>
      <c r="AJ62">
        <v>1</v>
      </c>
      <c r="AK62">
        <v>1</v>
      </c>
      <c r="AL62">
        <v>1</v>
      </c>
      <c r="AM62">
        <v>2</v>
      </c>
      <c r="AN62">
        <v>0</v>
      </c>
      <c r="AO62">
        <v>0</v>
      </c>
      <c r="AP62">
        <v>0</v>
      </c>
      <c r="AQ62">
        <v>1</v>
      </c>
      <c r="AR62">
        <v>0</v>
      </c>
      <c r="AS62" t="s">
        <v>3</v>
      </c>
      <c r="AT62">
        <v>80</v>
      </c>
      <c r="AU62" t="s">
        <v>3</v>
      </c>
      <c r="AV62">
        <v>0</v>
      </c>
      <c r="AW62">
        <v>2</v>
      </c>
      <c r="AX62">
        <v>50265799</v>
      </c>
      <c r="AY62">
        <v>1</v>
      </c>
      <c r="AZ62">
        <v>0</v>
      </c>
      <c r="BA62">
        <v>62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723.19999999999993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723.19999999999993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v>0</v>
      </c>
      <c r="CX62">
        <f>ROUND(Y62*Source!I41,7)</f>
        <v>0</v>
      </c>
      <c r="CY62">
        <f t="shared" si="46"/>
        <v>10.31</v>
      </c>
      <c r="CZ62">
        <f t="shared" si="47"/>
        <v>9.0399999999999991</v>
      </c>
      <c r="DA62">
        <f t="shared" si="48"/>
        <v>1.1399999999999999</v>
      </c>
      <c r="DB62">
        <f t="shared" si="49"/>
        <v>723.2</v>
      </c>
      <c r="DC62">
        <f t="shared" si="50"/>
        <v>0</v>
      </c>
      <c r="DD62" t="s">
        <v>3</v>
      </c>
      <c r="DE62" t="s">
        <v>3</v>
      </c>
      <c r="DF62">
        <f>ROUND(ROUND(AE62*AI62,2)*CX62,2)</f>
        <v>0</v>
      </c>
      <c r="DG62">
        <f t="shared" si="44"/>
        <v>0</v>
      </c>
      <c r="DH62">
        <f t="shared" si="28"/>
        <v>0</v>
      </c>
      <c r="DI62">
        <f t="shared" si="29"/>
        <v>0</v>
      </c>
      <c r="DJ62">
        <f t="shared" si="51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ROW(Source!A41)</f>
        <v>41</v>
      </c>
      <c r="B63">
        <v>50265625</v>
      </c>
      <c r="C63">
        <v>50265770</v>
      </c>
      <c r="D63">
        <v>39623610</v>
      </c>
      <c r="E63">
        <v>1</v>
      </c>
      <c r="F63">
        <v>1</v>
      </c>
      <c r="G63">
        <v>1</v>
      </c>
      <c r="H63">
        <v>3</v>
      </c>
      <c r="I63" t="s">
        <v>346</v>
      </c>
      <c r="J63" t="s">
        <v>347</v>
      </c>
      <c r="K63" t="s">
        <v>348</v>
      </c>
      <c r="L63">
        <v>1348</v>
      </c>
      <c r="N63">
        <v>1009</v>
      </c>
      <c r="O63" t="s">
        <v>28</v>
      </c>
      <c r="P63" t="s">
        <v>28</v>
      </c>
      <c r="Q63">
        <v>1000</v>
      </c>
      <c r="W63">
        <v>0</v>
      </c>
      <c r="X63">
        <v>-45966985</v>
      </c>
      <c r="Y63">
        <f t="shared" si="45"/>
        <v>5.0999999999999997E-2</v>
      </c>
      <c r="AA63">
        <v>14373.6</v>
      </c>
      <c r="AB63">
        <v>0</v>
      </c>
      <c r="AC63">
        <v>0</v>
      </c>
      <c r="AD63">
        <v>0</v>
      </c>
      <c r="AE63">
        <v>11978</v>
      </c>
      <c r="AF63">
        <v>0</v>
      </c>
      <c r="AG63">
        <v>0</v>
      </c>
      <c r="AH63">
        <v>0</v>
      </c>
      <c r="AI63">
        <v>1.2</v>
      </c>
      <c r="AJ63">
        <v>1</v>
      </c>
      <c r="AK63">
        <v>1</v>
      </c>
      <c r="AL63">
        <v>1</v>
      </c>
      <c r="AM63">
        <v>2</v>
      </c>
      <c r="AN63">
        <v>0</v>
      </c>
      <c r="AO63">
        <v>0</v>
      </c>
      <c r="AP63">
        <v>0</v>
      </c>
      <c r="AQ63">
        <v>1</v>
      </c>
      <c r="AR63">
        <v>0</v>
      </c>
      <c r="AS63" t="s">
        <v>3</v>
      </c>
      <c r="AT63">
        <v>5.0999999999999997E-2</v>
      </c>
      <c r="AU63" t="s">
        <v>3</v>
      </c>
      <c r="AV63">
        <v>0</v>
      </c>
      <c r="AW63">
        <v>2</v>
      </c>
      <c r="AX63">
        <v>50265800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610.87799999999993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610.87799999999993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ROUND(Y63*Source!I41,7)</f>
        <v>0</v>
      </c>
      <c r="CY63">
        <f t="shared" si="46"/>
        <v>14373.6</v>
      </c>
      <c r="CZ63">
        <f t="shared" si="47"/>
        <v>11978</v>
      </c>
      <c r="DA63">
        <f t="shared" si="48"/>
        <v>1.2</v>
      </c>
      <c r="DB63">
        <f t="shared" si="49"/>
        <v>610.88</v>
      </c>
      <c r="DC63">
        <f t="shared" si="50"/>
        <v>0</v>
      </c>
      <c r="DD63" t="s">
        <v>3</v>
      </c>
      <c r="DE63" t="s">
        <v>3</v>
      </c>
      <c r="DF63">
        <f>ROUND(ROUND(AE63*AI63,2)*CX63,2)</f>
        <v>0</v>
      </c>
      <c r="DG63">
        <f t="shared" si="44"/>
        <v>0</v>
      </c>
      <c r="DH63">
        <f t="shared" si="28"/>
        <v>0</v>
      </c>
      <c r="DI63">
        <f t="shared" si="29"/>
        <v>0</v>
      </c>
      <c r="DJ63">
        <f t="shared" si="51"/>
        <v>0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ROW(Source!A41)</f>
        <v>41</v>
      </c>
      <c r="B64">
        <v>50265625</v>
      </c>
      <c r="C64">
        <v>50265770</v>
      </c>
      <c r="D64">
        <v>39625749</v>
      </c>
      <c r="E64">
        <v>1</v>
      </c>
      <c r="F64">
        <v>1</v>
      </c>
      <c r="G64">
        <v>1</v>
      </c>
      <c r="H64">
        <v>3</v>
      </c>
      <c r="I64" t="s">
        <v>377</v>
      </c>
      <c r="J64" t="s">
        <v>378</v>
      </c>
      <c r="K64" t="s">
        <v>379</v>
      </c>
      <c r="L64">
        <v>1348</v>
      </c>
      <c r="N64">
        <v>1009</v>
      </c>
      <c r="O64" t="s">
        <v>28</v>
      </c>
      <c r="P64" t="s">
        <v>28</v>
      </c>
      <c r="Q64">
        <v>1000</v>
      </c>
      <c r="W64">
        <v>0</v>
      </c>
      <c r="X64">
        <v>1174253204</v>
      </c>
      <c r="Y64">
        <f t="shared" si="45"/>
        <v>4.4999999999999998E-2</v>
      </c>
      <c r="AA64">
        <v>991.58</v>
      </c>
      <c r="AB64">
        <v>0</v>
      </c>
      <c r="AC64">
        <v>0</v>
      </c>
      <c r="AD64">
        <v>0</v>
      </c>
      <c r="AE64">
        <v>734.5</v>
      </c>
      <c r="AF64">
        <v>0</v>
      </c>
      <c r="AG64">
        <v>0</v>
      </c>
      <c r="AH64">
        <v>0</v>
      </c>
      <c r="AI64">
        <v>1.35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0</v>
      </c>
      <c r="AQ64">
        <v>1</v>
      </c>
      <c r="AR64">
        <v>0</v>
      </c>
      <c r="AS64" t="s">
        <v>3</v>
      </c>
      <c r="AT64">
        <v>4.4999999999999998E-2</v>
      </c>
      <c r="AU64" t="s">
        <v>3</v>
      </c>
      <c r="AV64">
        <v>0</v>
      </c>
      <c r="AW64">
        <v>2</v>
      </c>
      <c r="AX64">
        <v>50265801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33.052500000000002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33.052500000000002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ROUND(Y64*Source!I41,7)</f>
        <v>0</v>
      </c>
      <c r="CY64">
        <f t="shared" si="46"/>
        <v>991.58</v>
      </c>
      <c r="CZ64">
        <f t="shared" si="47"/>
        <v>734.5</v>
      </c>
      <c r="DA64">
        <f t="shared" si="48"/>
        <v>1.35</v>
      </c>
      <c r="DB64">
        <f t="shared" si="49"/>
        <v>33.049999999999997</v>
      </c>
      <c r="DC64">
        <f t="shared" si="50"/>
        <v>0</v>
      </c>
      <c r="DD64" t="s">
        <v>3</v>
      </c>
      <c r="DE64" t="s">
        <v>3</v>
      </c>
      <c r="DF64">
        <f>ROUND(ROUND(AE64*AI64,2)*CX64,2)</f>
        <v>0</v>
      </c>
      <c r="DG64">
        <f t="shared" si="44"/>
        <v>0</v>
      </c>
      <c r="DH64">
        <f t="shared" si="28"/>
        <v>0</v>
      </c>
      <c r="DI64">
        <f t="shared" si="29"/>
        <v>0</v>
      </c>
      <c r="DJ64">
        <f t="shared" si="51"/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ROW(Source!A41)</f>
        <v>41</v>
      </c>
      <c r="B65">
        <v>50265625</v>
      </c>
      <c r="C65">
        <v>50265770</v>
      </c>
      <c r="D65">
        <v>39609739</v>
      </c>
      <c r="E65">
        <v>70</v>
      </c>
      <c r="F65">
        <v>1</v>
      </c>
      <c r="G65">
        <v>1</v>
      </c>
      <c r="H65">
        <v>3</v>
      </c>
      <c r="I65" t="s">
        <v>67</v>
      </c>
      <c r="J65" t="s">
        <v>3</v>
      </c>
      <c r="K65" t="s">
        <v>68</v>
      </c>
      <c r="L65">
        <v>1339</v>
      </c>
      <c r="N65">
        <v>1007</v>
      </c>
      <c r="O65" t="s">
        <v>18</v>
      </c>
      <c r="P65" t="s">
        <v>18</v>
      </c>
      <c r="Q65">
        <v>1</v>
      </c>
      <c r="W65">
        <v>0</v>
      </c>
      <c r="X65">
        <v>-157982121</v>
      </c>
      <c r="Y65">
        <f t="shared" si="45"/>
        <v>101.5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 t="s">
        <v>3</v>
      </c>
      <c r="AT65">
        <v>101.5</v>
      </c>
      <c r="AU65" t="s">
        <v>3</v>
      </c>
      <c r="AV65">
        <v>0</v>
      </c>
      <c r="AW65">
        <v>2</v>
      </c>
      <c r="AX65">
        <v>50265802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ROUND(Y65*Source!I41,7)</f>
        <v>0</v>
      </c>
      <c r="CY65">
        <f t="shared" si="46"/>
        <v>0</v>
      </c>
      <c r="CZ65">
        <f t="shared" si="47"/>
        <v>0</v>
      </c>
      <c r="DA65">
        <f t="shared" si="48"/>
        <v>1</v>
      </c>
      <c r="DB65">
        <f t="shared" si="49"/>
        <v>0</v>
      </c>
      <c r="DC65">
        <f t="shared" si="50"/>
        <v>0</v>
      </c>
      <c r="DD65" t="s">
        <v>3</v>
      </c>
      <c r="DE65" t="s">
        <v>3</v>
      </c>
      <c r="DF65">
        <f t="shared" ref="DF65:DF72" si="52">ROUND(ROUND(AE65,2)*CX65,2)</f>
        <v>0</v>
      </c>
      <c r="DG65">
        <f t="shared" si="44"/>
        <v>0</v>
      </c>
      <c r="DH65">
        <f t="shared" ref="DH65:DH96" si="53">ROUND(ROUND(AG65,2)*CX65,2)</f>
        <v>0</v>
      </c>
      <c r="DI65">
        <f t="shared" ref="DI65:DI96" si="54">ROUND(ROUND(AH65,2)*CX65,2)</f>
        <v>0</v>
      </c>
      <c r="DJ65">
        <f t="shared" si="51"/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ROW(Source!A41)</f>
        <v>41</v>
      </c>
      <c r="B66">
        <v>50265625</v>
      </c>
      <c r="C66">
        <v>50265770</v>
      </c>
      <c r="D66">
        <v>39611090</v>
      </c>
      <c r="E66">
        <v>70</v>
      </c>
      <c r="F66">
        <v>1</v>
      </c>
      <c r="G66">
        <v>1</v>
      </c>
      <c r="H66">
        <v>3</v>
      </c>
      <c r="I66" t="s">
        <v>26</v>
      </c>
      <c r="J66" t="s">
        <v>3</v>
      </c>
      <c r="K66" t="s">
        <v>27</v>
      </c>
      <c r="L66">
        <v>1348</v>
      </c>
      <c r="N66">
        <v>1009</v>
      </c>
      <c r="O66" t="s">
        <v>28</v>
      </c>
      <c r="P66" t="s">
        <v>28</v>
      </c>
      <c r="Q66">
        <v>1000</v>
      </c>
      <c r="W66">
        <v>0</v>
      </c>
      <c r="X66">
        <v>1471899773</v>
      </c>
      <c r="Y66">
        <f t="shared" si="45"/>
        <v>8.1999999999999993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3</v>
      </c>
      <c r="AT66">
        <v>8.1999999999999993</v>
      </c>
      <c r="AU66" t="s">
        <v>3</v>
      </c>
      <c r="AV66">
        <v>0</v>
      </c>
      <c r="AW66">
        <v>2</v>
      </c>
      <c r="AX66">
        <v>50265803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ROUND(Y66*Source!I41,7)</f>
        <v>0</v>
      </c>
      <c r="CY66">
        <f t="shared" si="46"/>
        <v>0</v>
      </c>
      <c r="CZ66">
        <f t="shared" si="47"/>
        <v>0</v>
      </c>
      <c r="DA66">
        <f t="shared" si="48"/>
        <v>1</v>
      </c>
      <c r="DB66">
        <f t="shared" si="49"/>
        <v>0</v>
      </c>
      <c r="DC66">
        <f t="shared" si="50"/>
        <v>0</v>
      </c>
      <c r="DD66" t="s">
        <v>3</v>
      </c>
      <c r="DE66" t="s">
        <v>3</v>
      </c>
      <c r="DF66">
        <f t="shared" si="52"/>
        <v>0</v>
      </c>
      <c r="DG66">
        <f t="shared" si="44"/>
        <v>0</v>
      </c>
      <c r="DH66">
        <f t="shared" si="53"/>
        <v>0</v>
      </c>
      <c r="DI66">
        <f t="shared" si="54"/>
        <v>0</v>
      </c>
      <c r="DJ66">
        <f t="shared" si="51"/>
        <v>0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ROW(Source!A41)</f>
        <v>41</v>
      </c>
      <c r="B67">
        <v>50265625</v>
      </c>
      <c r="C67">
        <v>50265770</v>
      </c>
      <c r="D67">
        <v>39644731</v>
      </c>
      <c r="E67">
        <v>1</v>
      </c>
      <c r="F67">
        <v>1</v>
      </c>
      <c r="G67">
        <v>1</v>
      </c>
      <c r="H67">
        <v>3</v>
      </c>
      <c r="I67" t="s">
        <v>380</v>
      </c>
      <c r="J67" t="s">
        <v>381</v>
      </c>
      <c r="K67" t="s">
        <v>382</v>
      </c>
      <c r="L67">
        <v>1339</v>
      </c>
      <c r="N67">
        <v>1007</v>
      </c>
      <c r="O67" t="s">
        <v>18</v>
      </c>
      <c r="P67" t="s">
        <v>18</v>
      </c>
      <c r="Q67">
        <v>1</v>
      </c>
      <c r="W67">
        <v>0</v>
      </c>
      <c r="X67">
        <v>-369593091</v>
      </c>
      <c r="Y67">
        <f t="shared" si="45"/>
        <v>0.12</v>
      </c>
      <c r="AA67">
        <v>1287</v>
      </c>
      <c r="AB67">
        <v>0</v>
      </c>
      <c r="AC67">
        <v>0</v>
      </c>
      <c r="AD67">
        <v>0</v>
      </c>
      <c r="AE67">
        <v>1287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0</v>
      </c>
      <c r="AQ67">
        <v>1</v>
      </c>
      <c r="AR67">
        <v>0</v>
      </c>
      <c r="AS67" t="s">
        <v>3</v>
      </c>
      <c r="AT67">
        <v>0.12</v>
      </c>
      <c r="AU67" t="s">
        <v>3</v>
      </c>
      <c r="AV67">
        <v>0</v>
      </c>
      <c r="AW67">
        <v>2</v>
      </c>
      <c r="AX67">
        <v>50265804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154.44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154.44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ROUND(Y67*Source!I41,7)</f>
        <v>0</v>
      </c>
      <c r="CY67">
        <f t="shared" si="46"/>
        <v>1287</v>
      </c>
      <c r="CZ67">
        <f t="shared" si="47"/>
        <v>1287</v>
      </c>
      <c r="DA67">
        <f t="shared" si="48"/>
        <v>1</v>
      </c>
      <c r="DB67">
        <f t="shared" si="49"/>
        <v>154.44</v>
      </c>
      <c r="DC67">
        <f t="shared" si="50"/>
        <v>0</v>
      </c>
      <c r="DD67" t="s">
        <v>3</v>
      </c>
      <c r="DE67" t="s">
        <v>3</v>
      </c>
      <c r="DF67">
        <f t="shared" si="52"/>
        <v>0</v>
      </c>
      <c r="DG67">
        <f t="shared" si="44"/>
        <v>0</v>
      </c>
      <c r="DH67">
        <f t="shared" si="53"/>
        <v>0</v>
      </c>
      <c r="DI67">
        <f t="shared" si="54"/>
        <v>0</v>
      </c>
      <c r="DJ67">
        <f t="shared" si="51"/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ROW(Source!A41)</f>
        <v>41</v>
      </c>
      <c r="B68">
        <v>50265625</v>
      </c>
      <c r="C68">
        <v>50265770</v>
      </c>
      <c r="D68">
        <v>39644919</v>
      </c>
      <c r="E68">
        <v>1</v>
      </c>
      <c r="F68">
        <v>1</v>
      </c>
      <c r="G68">
        <v>1</v>
      </c>
      <c r="H68">
        <v>3</v>
      </c>
      <c r="I68" t="s">
        <v>383</v>
      </c>
      <c r="J68" t="s">
        <v>384</v>
      </c>
      <c r="K68" t="s">
        <v>385</v>
      </c>
      <c r="L68">
        <v>1339</v>
      </c>
      <c r="N68">
        <v>1007</v>
      </c>
      <c r="O68" t="s">
        <v>18</v>
      </c>
      <c r="P68" t="s">
        <v>18</v>
      </c>
      <c r="Q68">
        <v>1</v>
      </c>
      <c r="W68">
        <v>0</v>
      </c>
      <c r="X68">
        <v>1125321039</v>
      </c>
      <c r="Y68">
        <f t="shared" si="45"/>
        <v>1.43</v>
      </c>
      <c r="AA68">
        <v>1056</v>
      </c>
      <c r="AB68">
        <v>0</v>
      </c>
      <c r="AC68">
        <v>0</v>
      </c>
      <c r="AD68">
        <v>0</v>
      </c>
      <c r="AE68">
        <v>1056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0</v>
      </c>
      <c r="AQ68">
        <v>1</v>
      </c>
      <c r="AR68">
        <v>0</v>
      </c>
      <c r="AS68" t="s">
        <v>3</v>
      </c>
      <c r="AT68">
        <v>1.43</v>
      </c>
      <c r="AU68" t="s">
        <v>3</v>
      </c>
      <c r="AV68">
        <v>0</v>
      </c>
      <c r="AW68">
        <v>2</v>
      </c>
      <c r="AX68">
        <v>50265805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1510.08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1510.08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ROUND(Y68*Source!I41,7)</f>
        <v>0</v>
      </c>
      <c r="CY68">
        <f t="shared" si="46"/>
        <v>1056</v>
      </c>
      <c r="CZ68">
        <f t="shared" si="47"/>
        <v>1056</v>
      </c>
      <c r="DA68">
        <f t="shared" si="48"/>
        <v>1</v>
      </c>
      <c r="DB68">
        <f t="shared" si="49"/>
        <v>1510.08</v>
      </c>
      <c r="DC68">
        <f t="shared" si="50"/>
        <v>0</v>
      </c>
      <c r="DD68" t="s">
        <v>3</v>
      </c>
      <c r="DE68" t="s">
        <v>3</v>
      </c>
      <c r="DF68">
        <f t="shared" si="52"/>
        <v>0</v>
      </c>
      <c r="DG68">
        <f t="shared" si="44"/>
        <v>0</v>
      </c>
      <c r="DH68">
        <f t="shared" si="53"/>
        <v>0</v>
      </c>
      <c r="DI68">
        <f t="shared" si="54"/>
        <v>0</v>
      </c>
      <c r="DJ68">
        <f t="shared" si="51"/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ROW(Source!A41)</f>
        <v>41</v>
      </c>
      <c r="B69">
        <v>50265625</v>
      </c>
      <c r="C69">
        <v>50265770</v>
      </c>
      <c r="D69">
        <v>39646108</v>
      </c>
      <c r="E69">
        <v>1</v>
      </c>
      <c r="F69">
        <v>1</v>
      </c>
      <c r="G69">
        <v>1</v>
      </c>
      <c r="H69">
        <v>3</v>
      </c>
      <c r="I69" t="s">
        <v>386</v>
      </c>
      <c r="J69" t="s">
        <v>387</v>
      </c>
      <c r="K69" t="s">
        <v>388</v>
      </c>
      <c r="L69">
        <v>1327</v>
      </c>
      <c r="N69">
        <v>1005</v>
      </c>
      <c r="O69" t="s">
        <v>389</v>
      </c>
      <c r="P69" t="s">
        <v>389</v>
      </c>
      <c r="Q69">
        <v>1</v>
      </c>
      <c r="W69">
        <v>0</v>
      </c>
      <c r="X69">
        <v>334453153</v>
      </c>
      <c r="Y69">
        <f t="shared" si="45"/>
        <v>75</v>
      </c>
      <c r="AA69">
        <v>35.53</v>
      </c>
      <c r="AB69">
        <v>0</v>
      </c>
      <c r="AC69">
        <v>0</v>
      </c>
      <c r="AD69">
        <v>0</v>
      </c>
      <c r="AE69">
        <v>35.53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0</v>
      </c>
      <c r="AQ69">
        <v>1</v>
      </c>
      <c r="AR69">
        <v>0</v>
      </c>
      <c r="AS69" t="s">
        <v>3</v>
      </c>
      <c r="AT69">
        <v>75</v>
      </c>
      <c r="AU69" t="s">
        <v>3</v>
      </c>
      <c r="AV69">
        <v>0</v>
      </c>
      <c r="AW69">
        <v>2</v>
      </c>
      <c r="AX69">
        <v>50265806</v>
      </c>
      <c r="AY69">
        <v>1</v>
      </c>
      <c r="AZ69">
        <v>0</v>
      </c>
      <c r="BA69">
        <v>69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2664.75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1</v>
      </c>
      <c r="BQ69">
        <v>2664.75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1</v>
      </c>
      <c r="CV69">
        <v>0</v>
      </c>
      <c r="CW69">
        <v>0</v>
      </c>
      <c r="CX69">
        <f>ROUND(Y69*Source!I41,7)</f>
        <v>0</v>
      </c>
      <c r="CY69">
        <f t="shared" si="46"/>
        <v>35.53</v>
      </c>
      <c r="CZ69">
        <f t="shared" si="47"/>
        <v>35.53</v>
      </c>
      <c r="DA69">
        <f t="shared" si="48"/>
        <v>1</v>
      </c>
      <c r="DB69">
        <f t="shared" si="49"/>
        <v>2664.75</v>
      </c>
      <c r="DC69">
        <f t="shared" si="50"/>
        <v>0</v>
      </c>
      <c r="DD69" t="s">
        <v>3</v>
      </c>
      <c r="DE69" t="s">
        <v>3</v>
      </c>
      <c r="DF69">
        <f t="shared" si="52"/>
        <v>0</v>
      </c>
      <c r="DG69">
        <f t="shared" si="44"/>
        <v>0</v>
      </c>
      <c r="DH69">
        <f t="shared" si="53"/>
        <v>0</v>
      </c>
      <c r="DI69">
        <f t="shared" si="54"/>
        <v>0</v>
      </c>
      <c r="DJ69">
        <f t="shared" si="51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ROW(Source!A44)</f>
        <v>44</v>
      </c>
      <c r="B70">
        <v>50265625</v>
      </c>
      <c r="C70">
        <v>50265810</v>
      </c>
      <c r="D70">
        <v>39608725</v>
      </c>
      <c r="E70">
        <v>70</v>
      </c>
      <c r="F70">
        <v>1</v>
      </c>
      <c r="G70">
        <v>1</v>
      </c>
      <c r="H70">
        <v>1</v>
      </c>
      <c r="I70" t="s">
        <v>398</v>
      </c>
      <c r="J70" t="s">
        <v>3</v>
      </c>
      <c r="K70" t="s">
        <v>399</v>
      </c>
      <c r="L70">
        <v>1191</v>
      </c>
      <c r="N70">
        <v>1013</v>
      </c>
      <c r="O70" t="s">
        <v>337</v>
      </c>
      <c r="P70" t="s">
        <v>337</v>
      </c>
      <c r="Q70">
        <v>1</v>
      </c>
      <c r="W70">
        <v>0</v>
      </c>
      <c r="X70">
        <v>229328897</v>
      </c>
      <c r="Y70">
        <f t="shared" si="45"/>
        <v>24.94</v>
      </c>
      <c r="AA70">
        <v>0</v>
      </c>
      <c r="AB70">
        <v>0</v>
      </c>
      <c r="AC70">
        <v>0</v>
      </c>
      <c r="AD70">
        <v>343.49</v>
      </c>
      <c r="AE70">
        <v>0</v>
      </c>
      <c r="AF70">
        <v>0</v>
      </c>
      <c r="AG70">
        <v>0</v>
      </c>
      <c r="AH70">
        <v>343.49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0</v>
      </c>
      <c r="AQ70">
        <v>1</v>
      </c>
      <c r="AR70">
        <v>0</v>
      </c>
      <c r="AS70" t="s">
        <v>3</v>
      </c>
      <c r="AT70">
        <v>24.94</v>
      </c>
      <c r="AU70" t="s">
        <v>3</v>
      </c>
      <c r="AV70">
        <v>1</v>
      </c>
      <c r="AW70">
        <v>2</v>
      </c>
      <c r="AX70">
        <v>50265817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8566.6406000000006</v>
      </c>
      <c r="BN70">
        <v>24.94</v>
      </c>
      <c r="BO70">
        <v>0</v>
      </c>
      <c r="BP70">
        <v>1</v>
      </c>
      <c r="BQ70">
        <v>0</v>
      </c>
      <c r="BR70">
        <v>0</v>
      </c>
      <c r="BS70">
        <v>0</v>
      </c>
      <c r="BT70">
        <v>8566.6406000000006</v>
      </c>
      <c r="BU70">
        <v>24.94</v>
      </c>
      <c r="BV70">
        <v>0</v>
      </c>
      <c r="BW70">
        <v>1</v>
      </c>
      <c r="CU70">
        <f>ROUND(AT70*Source!I44*AH70*AL70,2)</f>
        <v>0</v>
      </c>
      <c r="CV70">
        <f>ROUND(Y70*Source!I44,7)</f>
        <v>0</v>
      </c>
      <c r="CW70">
        <v>0</v>
      </c>
      <c r="CX70">
        <f>ROUND(Y70*Source!I44,7)</f>
        <v>0</v>
      </c>
      <c r="CY70">
        <f>AD70</f>
        <v>343.49</v>
      </c>
      <c r="CZ70">
        <f>AH70</f>
        <v>343.49</v>
      </c>
      <c r="DA70">
        <f>AL70</f>
        <v>1</v>
      </c>
      <c r="DB70">
        <f t="shared" si="49"/>
        <v>8566.64</v>
      </c>
      <c r="DC70">
        <f t="shared" si="50"/>
        <v>0</v>
      </c>
      <c r="DD70" t="s">
        <v>3</v>
      </c>
      <c r="DE70" t="s">
        <v>3</v>
      </c>
      <c r="DF70">
        <f t="shared" si="52"/>
        <v>0</v>
      </c>
      <c r="DG70">
        <f t="shared" si="44"/>
        <v>0</v>
      </c>
      <c r="DH70">
        <f t="shared" si="53"/>
        <v>0</v>
      </c>
      <c r="DI70">
        <f t="shared" si="54"/>
        <v>0</v>
      </c>
      <c r="DJ70">
        <f>DI70</f>
        <v>0</v>
      </c>
      <c r="DK70">
        <v>1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ROW(Source!A44)</f>
        <v>44</v>
      </c>
      <c r="B71">
        <v>50265625</v>
      </c>
      <c r="C71">
        <v>50265810</v>
      </c>
      <c r="D71">
        <v>39608925</v>
      </c>
      <c r="E71">
        <v>70</v>
      </c>
      <c r="F71">
        <v>1</v>
      </c>
      <c r="G71">
        <v>1</v>
      </c>
      <c r="H71">
        <v>1</v>
      </c>
      <c r="I71" t="s">
        <v>338</v>
      </c>
      <c r="J71" t="s">
        <v>3</v>
      </c>
      <c r="K71" t="s">
        <v>339</v>
      </c>
      <c r="L71">
        <v>1191</v>
      </c>
      <c r="N71">
        <v>1013</v>
      </c>
      <c r="O71" t="s">
        <v>337</v>
      </c>
      <c r="P71" t="s">
        <v>337</v>
      </c>
      <c r="Q71">
        <v>1</v>
      </c>
      <c r="W71">
        <v>0</v>
      </c>
      <c r="X71">
        <v>-1417349443</v>
      </c>
      <c r="Y71">
        <f t="shared" si="45"/>
        <v>1.1399999999999999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0</v>
      </c>
      <c r="AP71">
        <v>0</v>
      </c>
      <c r="AQ71">
        <v>1</v>
      </c>
      <c r="AR71">
        <v>0</v>
      </c>
      <c r="AS71" t="s">
        <v>3</v>
      </c>
      <c r="AT71">
        <v>1.1399999999999999</v>
      </c>
      <c r="AU71" t="s">
        <v>3</v>
      </c>
      <c r="AV71">
        <v>2</v>
      </c>
      <c r="AW71">
        <v>2</v>
      </c>
      <c r="AX71">
        <v>50265818</v>
      </c>
      <c r="AY71">
        <v>1</v>
      </c>
      <c r="AZ71">
        <v>0</v>
      </c>
      <c r="BA71">
        <v>71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ROUND(Y71*Source!I44,7)</f>
        <v>0</v>
      </c>
      <c r="CY71">
        <f>AD71</f>
        <v>0</v>
      </c>
      <c r="CZ71">
        <f>AH71</f>
        <v>0</v>
      </c>
      <c r="DA71">
        <f>AL71</f>
        <v>1</v>
      </c>
      <c r="DB71">
        <f t="shared" si="49"/>
        <v>0</v>
      </c>
      <c r="DC71">
        <f t="shared" si="50"/>
        <v>0</v>
      </c>
      <c r="DD71" t="s">
        <v>3</v>
      </c>
      <c r="DE71" t="s">
        <v>3</v>
      </c>
      <c r="DF71">
        <f t="shared" si="52"/>
        <v>0</v>
      </c>
      <c r="DG71">
        <f t="shared" si="44"/>
        <v>0</v>
      </c>
      <c r="DH71">
        <f t="shared" si="53"/>
        <v>0</v>
      </c>
      <c r="DI71">
        <f t="shared" si="54"/>
        <v>0</v>
      </c>
      <c r="DJ71">
        <f>DI71</f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ROW(Source!A44)</f>
        <v>44</v>
      </c>
      <c r="B72">
        <v>50265625</v>
      </c>
      <c r="C72">
        <v>50265810</v>
      </c>
      <c r="D72">
        <v>39771602</v>
      </c>
      <c r="E72">
        <v>1</v>
      </c>
      <c r="F72">
        <v>1</v>
      </c>
      <c r="G72">
        <v>1</v>
      </c>
      <c r="H72">
        <v>2</v>
      </c>
      <c r="I72" t="s">
        <v>343</v>
      </c>
      <c r="J72" t="s">
        <v>344</v>
      </c>
      <c r="K72" t="s">
        <v>345</v>
      </c>
      <c r="L72">
        <v>1367</v>
      </c>
      <c r="N72">
        <v>1011</v>
      </c>
      <c r="O72" t="s">
        <v>40</v>
      </c>
      <c r="P72" t="s">
        <v>40</v>
      </c>
      <c r="Q72">
        <v>1</v>
      </c>
      <c r="W72">
        <v>0</v>
      </c>
      <c r="X72">
        <v>509054691</v>
      </c>
      <c r="Y72">
        <f t="shared" si="45"/>
        <v>1.1399999999999999</v>
      </c>
      <c r="AA72">
        <v>0</v>
      </c>
      <c r="AB72">
        <v>680.88</v>
      </c>
      <c r="AC72">
        <v>396.79</v>
      </c>
      <c r="AD72">
        <v>0</v>
      </c>
      <c r="AE72">
        <v>0</v>
      </c>
      <c r="AF72">
        <v>680.88</v>
      </c>
      <c r="AG72">
        <v>396.79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0</v>
      </c>
      <c r="AP72">
        <v>0</v>
      </c>
      <c r="AQ72">
        <v>1</v>
      </c>
      <c r="AR72">
        <v>0</v>
      </c>
      <c r="AS72" t="s">
        <v>3</v>
      </c>
      <c r="AT72">
        <v>1.1399999999999999</v>
      </c>
      <c r="AU72" t="s">
        <v>3</v>
      </c>
      <c r="AV72">
        <v>0</v>
      </c>
      <c r="AW72">
        <v>2</v>
      </c>
      <c r="AX72">
        <v>50265819</v>
      </c>
      <c r="AY72">
        <v>1</v>
      </c>
      <c r="AZ72">
        <v>0</v>
      </c>
      <c r="BA72">
        <v>72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776.20319999999992</v>
      </c>
      <c r="BL72">
        <v>452.34059999999999</v>
      </c>
      <c r="BM72">
        <v>0</v>
      </c>
      <c r="BN72">
        <v>0</v>
      </c>
      <c r="BO72">
        <v>0</v>
      </c>
      <c r="BP72">
        <v>1</v>
      </c>
      <c r="BQ72">
        <v>0</v>
      </c>
      <c r="BR72">
        <v>776.20319999999992</v>
      </c>
      <c r="BS72">
        <v>452.34059999999999</v>
      </c>
      <c r="BT72">
        <v>0</v>
      </c>
      <c r="BU72">
        <v>0</v>
      </c>
      <c r="BV72">
        <v>0</v>
      </c>
      <c r="BW72">
        <v>1</v>
      </c>
      <c r="CV72">
        <v>0</v>
      </c>
      <c r="CW72">
        <f>ROUND(Y72*Source!I44*DO72,7)</f>
        <v>0</v>
      </c>
      <c r="CX72">
        <f>ROUND(Y72*Source!I44,7)</f>
        <v>0</v>
      </c>
      <c r="CY72">
        <f>AB72</f>
        <v>680.88</v>
      </c>
      <c r="CZ72">
        <f>AF72</f>
        <v>680.88</v>
      </c>
      <c r="DA72">
        <f>AJ72</f>
        <v>1</v>
      </c>
      <c r="DB72">
        <f t="shared" si="49"/>
        <v>776.2</v>
      </c>
      <c r="DC72">
        <f t="shared" si="50"/>
        <v>452.34</v>
      </c>
      <c r="DD72" t="s">
        <v>3</v>
      </c>
      <c r="DE72" t="s">
        <v>3</v>
      </c>
      <c r="DF72">
        <f t="shared" si="52"/>
        <v>0</v>
      </c>
      <c r="DG72">
        <f t="shared" si="44"/>
        <v>0</v>
      </c>
      <c r="DH72">
        <f t="shared" si="53"/>
        <v>0</v>
      </c>
      <c r="DI72">
        <f t="shared" si="54"/>
        <v>0</v>
      </c>
      <c r="DJ72">
        <f>DG72+DH72</f>
        <v>0</v>
      </c>
      <c r="DK72">
        <v>1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ROW(Source!A44)</f>
        <v>44</v>
      </c>
      <c r="B73">
        <v>50265625</v>
      </c>
      <c r="C73">
        <v>50265810</v>
      </c>
      <c r="D73">
        <v>39640747</v>
      </c>
      <c r="E73">
        <v>1</v>
      </c>
      <c r="F73">
        <v>1</v>
      </c>
      <c r="G73">
        <v>1</v>
      </c>
      <c r="H73">
        <v>3</v>
      </c>
      <c r="I73" t="s">
        <v>413</v>
      </c>
      <c r="J73" t="s">
        <v>414</v>
      </c>
      <c r="K73" t="s">
        <v>415</v>
      </c>
      <c r="L73">
        <v>1348</v>
      </c>
      <c r="N73">
        <v>1009</v>
      </c>
      <c r="O73" t="s">
        <v>28</v>
      </c>
      <c r="P73" t="s">
        <v>28</v>
      </c>
      <c r="Q73">
        <v>1000</v>
      </c>
      <c r="W73">
        <v>0</v>
      </c>
      <c r="X73">
        <v>-740122230</v>
      </c>
      <c r="Y73">
        <f t="shared" si="45"/>
        <v>1.3100000000000001E-2</v>
      </c>
      <c r="AA73">
        <v>6745.19</v>
      </c>
      <c r="AB73">
        <v>0</v>
      </c>
      <c r="AC73">
        <v>0</v>
      </c>
      <c r="AD73">
        <v>0</v>
      </c>
      <c r="AE73">
        <v>6882.85</v>
      </c>
      <c r="AF73">
        <v>0</v>
      </c>
      <c r="AG73">
        <v>0</v>
      </c>
      <c r="AH73">
        <v>0</v>
      </c>
      <c r="AI73">
        <v>0.98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0</v>
      </c>
      <c r="AQ73">
        <v>1</v>
      </c>
      <c r="AR73">
        <v>0</v>
      </c>
      <c r="AS73" t="s">
        <v>3</v>
      </c>
      <c r="AT73">
        <v>1.3100000000000001E-2</v>
      </c>
      <c r="AU73" t="s">
        <v>3</v>
      </c>
      <c r="AV73">
        <v>0</v>
      </c>
      <c r="AW73">
        <v>2</v>
      </c>
      <c r="AX73">
        <v>50265820</v>
      </c>
      <c r="AY73">
        <v>1</v>
      </c>
      <c r="AZ73">
        <v>0</v>
      </c>
      <c r="BA73">
        <v>73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90.165335000000013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90.165335000000013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ROUND(Y73*Source!I44,7)</f>
        <v>0</v>
      </c>
      <c r="CY73">
        <f>AA73</f>
        <v>6745.19</v>
      </c>
      <c r="CZ73">
        <f>AE73</f>
        <v>6882.85</v>
      </c>
      <c r="DA73">
        <f>AI73</f>
        <v>0.98</v>
      </c>
      <c r="DB73">
        <f t="shared" si="49"/>
        <v>90.17</v>
      </c>
      <c r="DC73">
        <f t="shared" si="50"/>
        <v>0</v>
      </c>
      <c r="DD73" t="s">
        <v>3</v>
      </c>
      <c r="DE73" t="s">
        <v>3</v>
      </c>
      <c r="DF73">
        <f>ROUND(ROUND(AE73*AI73,2)*CX73,2)</f>
        <v>0</v>
      </c>
      <c r="DG73">
        <f t="shared" si="44"/>
        <v>0</v>
      </c>
      <c r="DH73">
        <f t="shared" si="53"/>
        <v>0</v>
      </c>
      <c r="DI73">
        <f t="shared" si="54"/>
        <v>0</v>
      </c>
      <c r="DJ73">
        <f>DF73</f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ROW(Source!A44)</f>
        <v>44</v>
      </c>
      <c r="B74">
        <v>50265625</v>
      </c>
      <c r="C74">
        <v>50265810</v>
      </c>
      <c r="D74">
        <v>39611090</v>
      </c>
      <c r="E74">
        <v>70</v>
      </c>
      <c r="F74">
        <v>1</v>
      </c>
      <c r="G74">
        <v>1</v>
      </c>
      <c r="H74">
        <v>3</v>
      </c>
      <c r="I74" t="s">
        <v>26</v>
      </c>
      <c r="J74" t="s">
        <v>3</v>
      </c>
      <c r="K74" t="s">
        <v>114</v>
      </c>
      <c r="L74">
        <v>1348</v>
      </c>
      <c r="N74">
        <v>1009</v>
      </c>
      <c r="O74" t="s">
        <v>28</v>
      </c>
      <c r="P74" t="s">
        <v>28</v>
      </c>
      <c r="Q74">
        <v>1000</v>
      </c>
      <c r="W74">
        <v>0</v>
      </c>
      <c r="X74">
        <v>-663255825</v>
      </c>
      <c r="Y74">
        <f t="shared" si="45"/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0</v>
      </c>
      <c r="AP74">
        <v>0</v>
      </c>
      <c r="AQ74">
        <v>0</v>
      </c>
      <c r="AR74">
        <v>0</v>
      </c>
      <c r="AS74" t="s">
        <v>3</v>
      </c>
      <c r="AT74">
        <v>0</v>
      </c>
      <c r="AU74" t="s">
        <v>3</v>
      </c>
      <c r="AV74">
        <v>0</v>
      </c>
      <c r="AW74">
        <v>2</v>
      </c>
      <c r="AX74">
        <v>50265821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ROUND(Y74*Source!I44,7)</f>
        <v>0</v>
      </c>
      <c r="CY74">
        <f>AA74</f>
        <v>0</v>
      </c>
      <c r="CZ74">
        <f>AE74</f>
        <v>0</v>
      </c>
      <c r="DA74">
        <f>AI74</f>
        <v>1</v>
      </c>
      <c r="DB74">
        <f t="shared" si="49"/>
        <v>0</v>
      </c>
      <c r="DC74">
        <f t="shared" si="50"/>
        <v>0</v>
      </c>
      <c r="DD74" t="s">
        <v>3</v>
      </c>
      <c r="DE74" t="s">
        <v>3</v>
      </c>
      <c r="DF74">
        <f t="shared" ref="DF74:DF80" si="55">ROUND(ROUND(AE74,2)*CX74,2)</f>
        <v>0</v>
      </c>
      <c r="DG74">
        <f t="shared" si="44"/>
        <v>0</v>
      </c>
      <c r="DH74">
        <f t="shared" si="53"/>
        <v>0</v>
      </c>
      <c r="DI74">
        <f t="shared" si="54"/>
        <v>0</v>
      </c>
      <c r="DJ74">
        <f>DF74</f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ROW(Source!A44)</f>
        <v>44</v>
      </c>
      <c r="B75">
        <v>50265625</v>
      </c>
      <c r="C75">
        <v>50265810</v>
      </c>
      <c r="D75">
        <v>39611467</v>
      </c>
      <c r="E75">
        <v>70</v>
      </c>
      <c r="F75">
        <v>1</v>
      </c>
      <c r="G75">
        <v>1</v>
      </c>
      <c r="H75">
        <v>3</v>
      </c>
      <c r="I75" t="s">
        <v>116</v>
      </c>
      <c r="J75" t="s">
        <v>3</v>
      </c>
      <c r="K75" t="s">
        <v>117</v>
      </c>
      <c r="L75">
        <v>1301</v>
      </c>
      <c r="N75">
        <v>1003</v>
      </c>
      <c r="O75" t="s">
        <v>101</v>
      </c>
      <c r="P75" t="s">
        <v>101</v>
      </c>
      <c r="Q75">
        <v>1</v>
      </c>
      <c r="W75">
        <v>0</v>
      </c>
      <c r="X75">
        <v>-696056287</v>
      </c>
      <c r="Y75">
        <f t="shared" si="45"/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0</v>
      </c>
      <c r="AN75">
        <v>1</v>
      </c>
      <c r="AO75">
        <v>0</v>
      </c>
      <c r="AP75">
        <v>0</v>
      </c>
      <c r="AQ75">
        <v>0</v>
      </c>
      <c r="AR75">
        <v>0</v>
      </c>
      <c r="AS75" t="s">
        <v>3</v>
      </c>
      <c r="AT75">
        <v>0</v>
      </c>
      <c r="AU75" t="s">
        <v>3</v>
      </c>
      <c r="AV75">
        <v>0</v>
      </c>
      <c r="AW75">
        <v>2</v>
      </c>
      <c r="AX75">
        <v>50265822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ROUND(Y75*Source!I44,7)</f>
        <v>0</v>
      </c>
      <c r="CY75">
        <f>AA75</f>
        <v>0</v>
      </c>
      <c r="CZ75">
        <f>AE75</f>
        <v>0</v>
      </c>
      <c r="DA75">
        <f>AI75</f>
        <v>1</v>
      </c>
      <c r="DB75">
        <f t="shared" si="49"/>
        <v>0</v>
      </c>
      <c r="DC75">
        <f t="shared" si="50"/>
        <v>0</v>
      </c>
      <c r="DD75" t="s">
        <v>3</v>
      </c>
      <c r="DE75" t="s">
        <v>3</v>
      </c>
      <c r="DF75">
        <f t="shared" si="55"/>
        <v>0</v>
      </c>
      <c r="DG75">
        <f t="shared" si="44"/>
        <v>0</v>
      </c>
      <c r="DH75">
        <f t="shared" si="53"/>
        <v>0</v>
      </c>
      <c r="DI75">
        <f t="shared" si="54"/>
        <v>0</v>
      </c>
      <c r="DJ75">
        <f>DF75</f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ROW(Source!A47)</f>
        <v>47</v>
      </c>
      <c r="B76">
        <v>50265625</v>
      </c>
      <c r="C76">
        <v>50265825</v>
      </c>
      <c r="D76">
        <v>39608701</v>
      </c>
      <c r="E76">
        <v>70</v>
      </c>
      <c r="F76">
        <v>1</v>
      </c>
      <c r="G76">
        <v>1</v>
      </c>
      <c r="H76">
        <v>1</v>
      </c>
      <c r="I76" t="s">
        <v>416</v>
      </c>
      <c r="J76" t="s">
        <v>3</v>
      </c>
      <c r="K76" t="s">
        <v>417</v>
      </c>
      <c r="L76">
        <v>1191</v>
      </c>
      <c r="N76">
        <v>1013</v>
      </c>
      <c r="O76" t="s">
        <v>337</v>
      </c>
      <c r="P76" t="s">
        <v>337</v>
      </c>
      <c r="Q76">
        <v>1</v>
      </c>
      <c r="W76">
        <v>0</v>
      </c>
      <c r="X76">
        <v>2031828327</v>
      </c>
      <c r="Y76">
        <f>(AT76*ROUND((0.15+1),7))</f>
        <v>155.25</v>
      </c>
      <c r="AA76">
        <v>0</v>
      </c>
      <c r="AB76">
        <v>0</v>
      </c>
      <c r="AC76">
        <v>0</v>
      </c>
      <c r="AD76">
        <v>322.76</v>
      </c>
      <c r="AE76">
        <v>0</v>
      </c>
      <c r="AF76">
        <v>0</v>
      </c>
      <c r="AG76">
        <v>0</v>
      </c>
      <c r="AH76">
        <v>322.76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135</v>
      </c>
      <c r="AU76" t="s">
        <v>60</v>
      </c>
      <c r="AV76">
        <v>1</v>
      </c>
      <c r="AW76">
        <v>2</v>
      </c>
      <c r="AX76">
        <v>50265834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43572.6</v>
      </c>
      <c r="BN76">
        <v>135</v>
      </c>
      <c r="BO76">
        <v>0</v>
      </c>
      <c r="BP76">
        <v>1</v>
      </c>
      <c r="BQ76">
        <v>0</v>
      </c>
      <c r="BR76">
        <v>0</v>
      </c>
      <c r="BS76">
        <v>0</v>
      </c>
      <c r="BT76">
        <v>50108.49</v>
      </c>
      <c r="BU76">
        <v>155.25</v>
      </c>
      <c r="BV76">
        <v>0</v>
      </c>
      <c r="BW76">
        <v>1</v>
      </c>
      <c r="CU76">
        <f>ROUND(AT76*Source!I47*AH76*AL76,2)</f>
        <v>0</v>
      </c>
      <c r="CV76">
        <f>ROUND(Y76*Source!I47,7)</f>
        <v>0</v>
      </c>
      <c r="CW76">
        <v>0</v>
      </c>
      <c r="CX76">
        <f>ROUND(Y76*Source!I47,7)</f>
        <v>0</v>
      </c>
      <c r="CY76">
        <f>AD76</f>
        <v>322.76</v>
      </c>
      <c r="CZ76">
        <f>AH76</f>
        <v>322.76</v>
      </c>
      <c r="DA76">
        <f>AL76</f>
        <v>1</v>
      </c>
      <c r="DB76">
        <f>ROUND((ROUND(AT76*CZ76,2)*ROUND((0.15+1),7)),6)</f>
        <v>50108.49</v>
      </c>
      <c r="DC76">
        <f>ROUND((ROUND(AT76*AG76,2)*ROUND((0.15+1),7)),6)</f>
        <v>0</v>
      </c>
      <c r="DD76" t="s">
        <v>3</v>
      </c>
      <c r="DE76" t="s">
        <v>3</v>
      </c>
      <c r="DF76">
        <f t="shared" si="55"/>
        <v>0</v>
      </c>
      <c r="DG76">
        <f t="shared" si="44"/>
        <v>0</v>
      </c>
      <c r="DH76">
        <f t="shared" si="53"/>
        <v>0</v>
      </c>
      <c r="DI76">
        <f t="shared" si="54"/>
        <v>0</v>
      </c>
      <c r="DJ76">
        <f>DI76</f>
        <v>0</v>
      </c>
      <c r="DK76">
        <v>1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ROW(Source!A47)</f>
        <v>47</v>
      </c>
      <c r="B77">
        <v>50265625</v>
      </c>
      <c r="C77">
        <v>50265825</v>
      </c>
      <c r="D77">
        <v>39608925</v>
      </c>
      <c r="E77">
        <v>70</v>
      </c>
      <c r="F77">
        <v>1</v>
      </c>
      <c r="G77">
        <v>1</v>
      </c>
      <c r="H77">
        <v>1</v>
      </c>
      <c r="I77" t="s">
        <v>338</v>
      </c>
      <c r="J77" t="s">
        <v>3</v>
      </c>
      <c r="K77" t="s">
        <v>339</v>
      </c>
      <c r="L77">
        <v>1191</v>
      </c>
      <c r="N77">
        <v>1013</v>
      </c>
      <c r="O77" t="s">
        <v>337</v>
      </c>
      <c r="P77" t="s">
        <v>337</v>
      </c>
      <c r="Q77">
        <v>1</v>
      </c>
      <c r="W77">
        <v>0</v>
      </c>
      <c r="X77">
        <v>-1417349443</v>
      </c>
      <c r="Y77">
        <f>(AT77*ROUND((0.15+1),7))</f>
        <v>20.838000000000001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18.12</v>
      </c>
      <c r="AU77" t="s">
        <v>60</v>
      </c>
      <c r="AV77">
        <v>2</v>
      </c>
      <c r="AW77">
        <v>2</v>
      </c>
      <c r="AX77">
        <v>50265835</v>
      </c>
      <c r="AY77">
        <v>1</v>
      </c>
      <c r="AZ77">
        <v>0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ROUND(Y77*Source!I47,7)</f>
        <v>0</v>
      </c>
      <c r="CY77">
        <f>AD77</f>
        <v>0</v>
      </c>
      <c r="CZ77">
        <f>AH77</f>
        <v>0</v>
      </c>
      <c r="DA77">
        <f>AL77</f>
        <v>1</v>
      </c>
      <c r="DB77">
        <f>ROUND((ROUND(AT77*CZ77,2)*ROUND((0.15+1),7)),6)</f>
        <v>0</v>
      </c>
      <c r="DC77">
        <f>ROUND((ROUND(AT77*AG77,2)*ROUND((0.15+1),7)),6)</f>
        <v>0</v>
      </c>
      <c r="DD77" t="s">
        <v>3</v>
      </c>
      <c r="DE77" t="s">
        <v>3</v>
      </c>
      <c r="DF77">
        <f t="shared" si="55"/>
        <v>0</v>
      </c>
      <c r="DG77">
        <f t="shared" si="44"/>
        <v>0</v>
      </c>
      <c r="DH77">
        <f t="shared" si="53"/>
        <v>0</v>
      </c>
      <c r="DI77">
        <f t="shared" si="54"/>
        <v>0</v>
      </c>
      <c r="DJ77">
        <f>DI77</f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ROW(Source!A47)</f>
        <v>47</v>
      </c>
      <c r="B78">
        <v>50265625</v>
      </c>
      <c r="C78">
        <v>50265825</v>
      </c>
      <c r="D78">
        <v>39770614</v>
      </c>
      <c r="E78">
        <v>1</v>
      </c>
      <c r="F78">
        <v>1</v>
      </c>
      <c r="G78">
        <v>1</v>
      </c>
      <c r="H78">
        <v>2</v>
      </c>
      <c r="I78" t="s">
        <v>361</v>
      </c>
      <c r="J78" t="s">
        <v>362</v>
      </c>
      <c r="K78" t="s">
        <v>363</v>
      </c>
      <c r="L78">
        <v>1367</v>
      </c>
      <c r="N78">
        <v>1011</v>
      </c>
      <c r="O78" t="s">
        <v>40</v>
      </c>
      <c r="P78" t="s">
        <v>40</v>
      </c>
      <c r="Q78">
        <v>1</v>
      </c>
      <c r="W78">
        <v>0</v>
      </c>
      <c r="X78">
        <v>-130837057</v>
      </c>
      <c r="Y78">
        <f>(AT78*ROUND((0.15+1),7))</f>
        <v>20.7</v>
      </c>
      <c r="AA78">
        <v>0</v>
      </c>
      <c r="AB78">
        <v>1105.53</v>
      </c>
      <c r="AC78">
        <v>533</v>
      </c>
      <c r="AD78">
        <v>0</v>
      </c>
      <c r="AE78">
        <v>0</v>
      </c>
      <c r="AF78">
        <v>1105.53</v>
      </c>
      <c r="AG78">
        <v>533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18</v>
      </c>
      <c r="AU78" t="s">
        <v>60</v>
      </c>
      <c r="AV78">
        <v>0</v>
      </c>
      <c r="AW78">
        <v>2</v>
      </c>
      <c r="AX78">
        <v>50265836</v>
      </c>
      <c r="AY78">
        <v>1</v>
      </c>
      <c r="AZ78">
        <v>0</v>
      </c>
      <c r="BA78">
        <v>78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19899.54</v>
      </c>
      <c r="BL78">
        <v>9594</v>
      </c>
      <c r="BM78">
        <v>0</v>
      </c>
      <c r="BN78">
        <v>0</v>
      </c>
      <c r="BO78">
        <v>0</v>
      </c>
      <c r="BP78">
        <v>1</v>
      </c>
      <c r="BQ78">
        <v>0</v>
      </c>
      <c r="BR78">
        <v>22884.470999999998</v>
      </c>
      <c r="BS78">
        <v>11033.1</v>
      </c>
      <c r="BT78">
        <v>0</v>
      </c>
      <c r="BU78">
        <v>0</v>
      </c>
      <c r="BV78">
        <v>0</v>
      </c>
      <c r="BW78">
        <v>1</v>
      </c>
      <c r="CV78">
        <v>0</v>
      </c>
      <c r="CW78">
        <f>ROUND(Y78*Source!I47*DO78,7)</f>
        <v>0</v>
      </c>
      <c r="CX78">
        <f>ROUND(Y78*Source!I47,7)</f>
        <v>0</v>
      </c>
      <c r="CY78">
        <f>AB78</f>
        <v>1105.53</v>
      </c>
      <c r="CZ78">
        <f>AF78</f>
        <v>1105.53</v>
      </c>
      <c r="DA78">
        <f>AJ78</f>
        <v>1</v>
      </c>
      <c r="DB78">
        <f>ROUND((ROUND(AT78*CZ78,2)*ROUND((0.15+1),7)),6)</f>
        <v>22884.471000000001</v>
      </c>
      <c r="DC78">
        <f>ROUND((ROUND(AT78*AG78,2)*ROUND((0.15+1),7)),6)</f>
        <v>11033.1</v>
      </c>
      <c r="DD78" t="s">
        <v>3</v>
      </c>
      <c r="DE78" t="s">
        <v>3</v>
      </c>
      <c r="DF78">
        <f t="shared" si="55"/>
        <v>0</v>
      </c>
      <c r="DG78">
        <f t="shared" si="44"/>
        <v>0</v>
      </c>
      <c r="DH78">
        <f t="shared" si="53"/>
        <v>0</v>
      </c>
      <c r="DI78">
        <f t="shared" si="54"/>
        <v>0</v>
      </c>
      <c r="DJ78">
        <f>DG78+DH78</f>
        <v>0</v>
      </c>
      <c r="DK78">
        <v>1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ROW(Source!A47)</f>
        <v>47</v>
      </c>
      <c r="B79">
        <v>50265625</v>
      </c>
      <c r="C79">
        <v>50265825</v>
      </c>
      <c r="D79">
        <v>39770950</v>
      </c>
      <c r="E79">
        <v>1</v>
      </c>
      <c r="F79">
        <v>1</v>
      </c>
      <c r="G79">
        <v>1</v>
      </c>
      <c r="H79">
        <v>2</v>
      </c>
      <c r="I79" t="s">
        <v>418</v>
      </c>
      <c r="J79" t="s">
        <v>419</v>
      </c>
      <c r="K79" t="s">
        <v>420</v>
      </c>
      <c r="L79">
        <v>1367</v>
      </c>
      <c r="N79">
        <v>1011</v>
      </c>
      <c r="O79" t="s">
        <v>40</v>
      </c>
      <c r="P79" t="s">
        <v>40</v>
      </c>
      <c r="Q79">
        <v>1</v>
      </c>
      <c r="W79">
        <v>0</v>
      </c>
      <c r="X79">
        <v>-1322498708</v>
      </c>
      <c r="Y79">
        <f>(AT79*ROUND((0.15+1),7))</f>
        <v>6.8194999999999988</v>
      </c>
      <c r="AA79">
        <v>0</v>
      </c>
      <c r="AB79">
        <v>0.87</v>
      </c>
      <c r="AC79">
        <v>0</v>
      </c>
      <c r="AD79">
        <v>0</v>
      </c>
      <c r="AE79">
        <v>0</v>
      </c>
      <c r="AF79">
        <v>0.5</v>
      </c>
      <c r="AG79">
        <v>0</v>
      </c>
      <c r="AH79">
        <v>0</v>
      </c>
      <c r="AI79">
        <v>1</v>
      </c>
      <c r="AJ79">
        <v>1.74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5.93</v>
      </c>
      <c r="AU79" t="s">
        <v>60</v>
      </c>
      <c r="AV79">
        <v>0</v>
      </c>
      <c r="AW79">
        <v>2</v>
      </c>
      <c r="AX79">
        <v>50265837</v>
      </c>
      <c r="AY79">
        <v>1</v>
      </c>
      <c r="AZ79">
        <v>0</v>
      </c>
      <c r="BA79">
        <v>79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2.9649999999999999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0</v>
      </c>
      <c r="BR79">
        <v>3.4097499999999994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f>ROUND(Y79*Source!I47*DO79,7)</f>
        <v>0</v>
      </c>
      <c r="CX79">
        <f>ROUND(Y79*Source!I47,7)</f>
        <v>0</v>
      </c>
      <c r="CY79">
        <f>AB79</f>
        <v>0.87</v>
      </c>
      <c r="CZ79">
        <f>AF79</f>
        <v>0.5</v>
      </c>
      <c r="DA79">
        <f>AJ79</f>
        <v>1.74</v>
      </c>
      <c r="DB79">
        <f>ROUND((ROUND(AT79*CZ79,2)*ROUND((0.15+1),7)),6)</f>
        <v>3.4155000000000002</v>
      </c>
      <c r="DC79">
        <f>ROUND((ROUND(AT79*AG79,2)*ROUND((0.15+1),7)),6)</f>
        <v>0</v>
      </c>
      <c r="DD79" t="s">
        <v>3</v>
      </c>
      <c r="DE79" t="s">
        <v>3</v>
      </c>
      <c r="DF79">
        <f t="shared" si="55"/>
        <v>0</v>
      </c>
      <c r="DG79">
        <f>ROUND(ROUND(AF79*AJ79,2)*CX79,2)</f>
        <v>0</v>
      </c>
      <c r="DH79">
        <f t="shared" si="53"/>
        <v>0</v>
      </c>
      <c r="DI79">
        <f t="shared" si="54"/>
        <v>0</v>
      </c>
      <c r="DJ79">
        <f>DG79+DH79</f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ROW(Source!A47)</f>
        <v>47</v>
      </c>
      <c r="B80">
        <v>50265625</v>
      </c>
      <c r="C80">
        <v>50265825</v>
      </c>
      <c r="D80">
        <v>39771602</v>
      </c>
      <c r="E80">
        <v>1</v>
      </c>
      <c r="F80">
        <v>1</v>
      </c>
      <c r="G80">
        <v>1</v>
      </c>
      <c r="H80">
        <v>2</v>
      </c>
      <c r="I80" t="s">
        <v>343</v>
      </c>
      <c r="J80" t="s">
        <v>344</v>
      </c>
      <c r="K80" t="s">
        <v>345</v>
      </c>
      <c r="L80">
        <v>1367</v>
      </c>
      <c r="N80">
        <v>1011</v>
      </c>
      <c r="O80" t="s">
        <v>40</v>
      </c>
      <c r="P80" t="s">
        <v>40</v>
      </c>
      <c r="Q80">
        <v>1</v>
      </c>
      <c r="W80">
        <v>0</v>
      </c>
      <c r="X80">
        <v>509054691</v>
      </c>
      <c r="Y80">
        <f>(AT80*ROUND((0.15+1),7))</f>
        <v>0.13799999999999998</v>
      </c>
      <c r="AA80">
        <v>0</v>
      </c>
      <c r="AB80">
        <v>680.88</v>
      </c>
      <c r="AC80">
        <v>396.79</v>
      </c>
      <c r="AD80">
        <v>0</v>
      </c>
      <c r="AE80">
        <v>0</v>
      </c>
      <c r="AF80">
        <v>680.88</v>
      </c>
      <c r="AG80">
        <v>396.79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0.12</v>
      </c>
      <c r="AU80" t="s">
        <v>60</v>
      </c>
      <c r="AV80">
        <v>0</v>
      </c>
      <c r="AW80">
        <v>2</v>
      </c>
      <c r="AX80">
        <v>50265838</v>
      </c>
      <c r="AY80">
        <v>1</v>
      </c>
      <c r="AZ80">
        <v>0</v>
      </c>
      <c r="BA80">
        <v>80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81.70559999999999</v>
      </c>
      <c r="BL80">
        <v>47.614800000000002</v>
      </c>
      <c r="BM80">
        <v>0</v>
      </c>
      <c r="BN80">
        <v>0</v>
      </c>
      <c r="BO80">
        <v>0</v>
      </c>
      <c r="BP80">
        <v>1</v>
      </c>
      <c r="BQ80">
        <v>0</v>
      </c>
      <c r="BR80">
        <v>93.961439999999982</v>
      </c>
      <c r="BS80">
        <v>54.757019999999997</v>
      </c>
      <c r="BT80">
        <v>0</v>
      </c>
      <c r="BU80">
        <v>0</v>
      </c>
      <c r="BV80">
        <v>0</v>
      </c>
      <c r="BW80">
        <v>1</v>
      </c>
      <c r="CV80">
        <v>0</v>
      </c>
      <c r="CW80">
        <f>ROUND(Y80*Source!I47*DO80,7)</f>
        <v>0</v>
      </c>
      <c r="CX80">
        <f>ROUND(Y80*Source!I47,7)</f>
        <v>0</v>
      </c>
      <c r="CY80">
        <f>AB80</f>
        <v>680.88</v>
      </c>
      <c r="CZ80">
        <f>AF80</f>
        <v>680.88</v>
      </c>
      <c r="DA80">
        <f>AJ80</f>
        <v>1</v>
      </c>
      <c r="DB80">
        <f>ROUND((ROUND(AT80*CZ80,2)*ROUND((0.15+1),7)),6)</f>
        <v>93.966499999999996</v>
      </c>
      <c r="DC80">
        <f>ROUND((ROUND(AT80*AG80,2)*ROUND((0.15+1),7)),6)</f>
        <v>54.7515</v>
      </c>
      <c r="DD80" t="s">
        <v>3</v>
      </c>
      <c r="DE80" t="s">
        <v>3</v>
      </c>
      <c r="DF80">
        <f t="shared" si="55"/>
        <v>0</v>
      </c>
      <c r="DG80">
        <f t="shared" ref="DG80:DG88" si="56">ROUND(ROUND(AF80,2)*CX80,2)</f>
        <v>0</v>
      </c>
      <c r="DH80">
        <f t="shared" si="53"/>
        <v>0</v>
      </c>
      <c r="DI80">
        <f t="shared" si="54"/>
        <v>0</v>
      </c>
      <c r="DJ80">
        <f>DG80+DH80</f>
        <v>0</v>
      </c>
      <c r="DK80">
        <v>1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ROW(Source!A47)</f>
        <v>47</v>
      </c>
      <c r="B81">
        <v>50265625</v>
      </c>
      <c r="C81">
        <v>50265825</v>
      </c>
      <c r="D81">
        <v>39621224</v>
      </c>
      <c r="E81">
        <v>1</v>
      </c>
      <c r="F81">
        <v>1</v>
      </c>
      <c r="G81">
        <v>1</v>
      </c>
      <c r="H81">
        <v>3</v>
      </c>
      <c r="I81" t="s">
        <v>370</v>
      </c>
      <c r="J81" t="s">
        <v>371</v>
      </c>
      <c r="K81" t="s">
        <v>372</v>
      </c>
      <c r="L81">
        <v>1339</v>
      </c>
      <c r="N81">
        <v>1007</v>
      </c>
      <c r="O81" t="s">
        <v>18</v>
      </c>
      <c r="P81" t="s">
        <v>18</v>
      </c>
      <c r="Q81">
        <v>1</v>
      </c>
      <c r="W81">
        <v>0</v>
      </c>
      <c r="X81">
        <v>-143474561</v>
      </c>
      <c r="Y81">
        <f>AT81</f>
        <v>1.75</v>
      </c>
      <c r="AA81">
        <v>2.0699999999999998</v>
      </c>
      <c r="AB81">
        <v>0</v>
      </c>
      <c r="AC81">
        <v>0</v>
      </c>
      <c r="AD81">
        <v>0</v>
      </c>
      <c r="AE81">
        <v>2.44</v>
      </c>
      <c r="AF81">
        <v>0</v>
      </c>
      <c r="AG81">
        <v>0</v>
      </c>
      <c r="AH81">
        <v>0</v>
      </c>
      <c r="AI81">
        <v>0.85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0</v>
      </c>
      <c r="AQ81">
        <v>1</v>
      </c>
      <c r="AR81">
        <v>0</v>
      </c>
      <c r="AS81" t="s">
        <v>3</v>
      </c>
      <c r="AT81">
        <v>1.75</v>
      </c>
      <c r="AU81" t="s">
        <v>3</v>
      </c>
      <c r="AV81">
        <v>0</v>
      </c>
      <c r="AW81">
        <v>2</v>
      </c>
      <c r="AX81">
        <v>50265839</v>
      </c>
      <c r="AY81">
        <v>1</v>
      </c>
      <c r="AZ81">
        <v>0</v>
      </c>
      <c r="BA81">
        <v>81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4.2699999999999996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4.2699999999999996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0</v>
      </c>
      <c r="CY81">
        <f>AA81</f>
        <v>2.0699999999999998</v>
      </c>
      <c r="CZ81">
        <f>AE81</f>
        <v>2.44</v>
      </c>
      <c r="DA81">
        <f>AI81</f>
        <v>0.85</v>
      </c>
      <c r="DB81">
        <f>ROUND(ROUND(AT81*CZ81,2),6)</f>
        <v>4.2699999999999996</v>
      </c>
      <c r="DC81">
        <f>ROUND(ROUND(AT81*AG81,2),6)</f>
        <v>0</v>
      </c>
      <c r="DD81" t="s">
        <v>3</v>
      </c>
      <c r="DE81" t="s">
        <v>3</v>
      </c>
      <c r="DF81">
        <f>ROUND(ROUND(AE81*AI81,2)*CX81,2)</f>
        <v>0</v>
      </c>
      <c r="DG81">
        <f t="shared" si="56"/>
        <v>0</v>
      </c>
      <c r="DH81">
        <f t="shared" si="53"/>
        <v>0</v>
      </c>
      <c r="DI81">
        <f t="shared" si="54"/>
        <v>0</v>
      </c>
      <c r="DJ81">
        <f>DF81</f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ROW(Source!A47)</f>
        <v>47</v>
      </c>
      <c r="B82">
        <v>50265625</v>
      </c>
      <c r="C82">
        <v>50265825</v>
      </c>
      <c r="D82">
        <v>39621707</v>
      </c>
      <c r="E82">
        <v>1</v>
      </c>
      <c r="F82">
        <v>1</v>
      </c>
      <c r="G82">
        <v>1</v>
      </c>
      <c r="H82">
        <v>3</v>
      </c>
      <c r="I82" t="s">
        <v>421</v>
      </c>
      <c r="J82" t="s">
        <v>422</v>
      </c>
      <c r="K82" t="s">
        <v>423</v>
      </c>
      <c r="L82">
        <v>1327</v>
      </c>
      <c r="N82">
        <v>1005</v>
      </c>
      <c r="O82" t="s">
        <v>389</v>
      </c>
      <c r="P82" t="s">
        <v>389</v>
      </c>
      <c r="Q82">
        <v>1</v>
      </c>
      <c r="W82">
        <v>0</v>
      </c>
      <c r="X82">
        <v>1300369369</v>
      </c>
      <c r="Y82">
        <f>AT82</f>
        <v>250</v>
      </c>
      <c r="AA82">
        <v>4.24</v>
      </c>
      <c r="AB82">
        <v>0</v>
      </c>
      <c r="AC82">
        <v>0</v>
      </c>
      <c r="AD82">
        <v>0</v>
      </c>
      <c r="AE82">
        <v>3.62</v>
      </c>
      <c r="AF82">
        <v>0</v>
      </c>
      <c r="AG82">
        <v>0</v>
      </c>
      <c r="AH82">
        <v>0</v>
      </c>
      <c r="AI82">
        <v>1.17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0</v>
      </c>
      <c r="AQ82">
        <v>1</v>
      </c>
      <c r="AR82">
        <v>0</v>
      </c>
      <c r="AS82" t="s">
        <v>3</v>
      </c>
      <c r="AT82">
        <v>250</v>
      </c>
      <c r="AU82" t="s">
        <v>3</v>
      </c>
      <c r="AV82">
        <v>0</v>
      </c>
      <c r="AW82">
        <v>2</v>
      </c>
      <c r="AX82">
        <v>50265840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905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905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0</v>
      </c>
      <c r="CY82">
        <f>AA82</f>
        <v>4.24</v>
      </c>
      <c r="CZ82">
        <f>AE82</f>
        <v>3.62</v>
      </c>
      <c r="DA82">
        <f>AI82</f>
        <v>1.17</v>
      </c>
      <c r="DB82">
        <f>ROUND(ROUND(AT82*CZ82,2),6)</f>
        <v>905</v>
      </c>
      <c r="DC82">
        <f>ROUND(ROUND(AT82*AG82,2),6)</f>
        <v>0</v>
      </c>
      <c r="DD82" t="s">
        <v>3</v>
      </c>
      <c r="DE82" t="s">
        <v>3</v>
      </c>
      <c r="DF82">
        <f>ROUND(ROUND(AE82*AI82,2)*CX82,2)</f>
        <v>0</v>
      </c>
      <c r="DG82">
        <f t="shared" si="56"/>
        <v>0</v>
      </c>
      <c r="DH82">
        <f t="shared" si="53"/>
        <v>0</v>
      </c>
      <c r="DI82">
        <f t="shared" si="54"/>
        <v>0</v>
      </c>
      <c r="DJ82">
        <f>DF82</f>
        <v>0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ROW(Source!A47)</f>
        <v>47</v>
      </c>
      <c r="B83">
        <v>50265625</v>
      </c>
      <c r="C83">
        <v>50265825</v>
      </c>
      <c r="D83">
        <v>39609739</v>
      </c>
      <c r="E83">
        <v>70</v>
      </c>
      <c r="F83">
        <v>1</v>
      </c>
      <c r="G83">
        <v>1</v>
      </c>
      <c r="H83">
        <v>3</v>
      </c>
      <c r="I83" t="s">
        <v>67</v>
      </c>
      <c r="J83" t="s">
        <v>3</v>
      </c>
      <c r="K83" t="s">
        <v>68</v>
      </c>
      <c r="L83">
        <v>1339</v>
      </c>
      <c r="N83">
        <v>1007</v>
      </c>
      <c r="O83" t="s">
        <v>18</v>
      </c>
      <c r="P83" t="s">
        <v>18</v>
      </c>
      <c r="Q83">
        <v>1</v>
      </c>
      <c r="W83">
        <v>0</v>
      </c>
      <c r="X83">
        <v>-157982121</v>
      </c>
      <c r="Y83">
        <f>AT83</f>
        <v>102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 t="s">
        <v>3</v>
      </c>
      <c r="AT83">
        <v>102</v>
      </c>
      <c r="AU83" t="s">
        <v>3</v>
      </c>
      <c r="AV83">
        <v>0</v>
      </c>
      <c r="AW83">
        <v>2</v>
      </c>
      <c r="AX83">
        <v>50265841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ROUND(Y83*Source!I47,7)</f>
        <v>0</v>
      </c>
      <c r="CY83">
        <f>AA83</f>
        <v>0</v>
      </c>
      <c r="CZ83">
        <f>AE83</f>
        <v>0</v>
      </c>
      <c r="DA83">
        <f>AI83</f>
        <v>1</v>
      </c>
      <c r="DB83">
        <f>ROUND(ROUND(AT83*CZ83,2),6)</f>
        <v>0</v>
      </c>
      <c r="DC83">
        <f>ROUND(ROUND(AT83*AG83,2),6)</f>
        <v>0</v>
      </c>
      <c r="DD83" t="s">
        <v>3</v>
      </c>
      <c r="DE83" t="s">
        <v>3</v>
      </c>
      <c r="DF83">
        <f t="shared" ref="DF83:DF91" si="57">ROUND(ROUND(AE83,2)*CX83,2)</f>
        <v>0</v>
      </c>
      <c r="DG83">
        <f t="shared" si="56"/>
        <v>0</v>
      </c>
      <c r="DH83">
        <f t="shared" si="53"/>
        <v>0</v>
      </c>
      <c r="DI83">
        <f t="shared" si="54"/>
        <v>0</v>
      </c>
      <c r="DJ83">
        <f>DF83</f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ROW(Source!A49)</f>
        <v>49</v>
      </c>
      <c r="B84">
        <v>50265625</v>
      </c>
      <c r="C84">
        <v>50265843</v>
      </c>
      <c r="D84">
        <v>39608741</v>
      </c>
      <c r="E84">
        <v>70</v>
      </c>
      <c r="F84">
        <v>1</v>
      </c>
      <c r="G84">
        <v>1</v>
      </c>
      <c r="H84">
        <v>1</v>
      </c>
      <c r="I84" t="s">
        <v>335</v>
      </c>
      <c r="J84" t="s">
        <v>3</v>
      </c>
      <c r="K84" t="s">
        <v>336</v>
      </c>
      <c r="L84">
        <v>1191</v>
      </c>
      <c r="N84">
        <v>1013</v>
      </c>
      <c r="O84" t="s">
        <v>337</v>
      </c>
      <c r="P84" t="s">
        <v>337</v>
      </c>
      <c r="Q84">
        <v>1</v>
      </c>
      <c r="W84">
        <v>0</v>
      </c>
      <c r="X84">
        <v>-1759674247</v>
      </c>
      <c r="Y84">
        <f t="shared" ref="Y84:Y91" si="58">(AT84*ROUND((0.15+1),7))</f>
        <v>413.99999999999994</v>
      </c>
      <c r="AA84">
        <v>0</v>
      </c>
      <c r="AB84">
        <v>0</v>
      </c>
      <c r="AC84">
        <v>0</v>
      </c>
      <c r="AD84">
        <v>365.7</v>
      </c>
      <c r="AE84">
        <v>0</v>
      </c>
      <c r="AF84">
        <v>0</v>
      </c>
      <c r="AG84">
        <v>0</v>
      </c>
      <c r="AH84">
        <v>365.7</v>
      </c>
      <c r="AI84">
        <v>1</v>
      </c>
      <c r="AJ84">
        <v>1</v>
      </c>
      <c r="AK84">
        <v>1</v>
      </c>
      <c r="AL84">
        <v>1</v>
      </c>
      <c r="AM84">
        <v>-2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360</v>
      </c>
      <c r="AU84" t="s">
        <v>60</v>
      </c>
      <c r="AV84">
        <v>1</v>
      </c>
      <c r="AW84">
        <v>2</v>
      </c>
      <c r="AX84">
        <v>50265863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131652</v>
      </c>
      <c r="BN84">
        <v>360</v>
      </c>
      <c r="BO84">
        <v>0</v>
      </c>
      <c r="BP84">
        <v>1</v>
      </c>
      <c r="BQ84">
        <v>0</v>
      </c>
      <c r="BR84">
        <v>0</v>
      </c>
      <c r="BS84">
        <v>0</v>
      </c>
      <c r="BT84">
        <v>151399.79999999999</v>
      </c>
      <c r="BU84">
        <v>413.99999999999994</v>
      </c>
      <c r="BV84">
        <v>0</v>
      </c>
      <c r="BW84">
        <v>1</v>
      </c>
      <c r="CU84">
        <f>ROUND(AT84*Source!I49*AH84*AL84,2)</f>
        <v>0</v>
      </c>
      <c r="CV84">
        <f>ROUND(Y84*Source!I49,7)</f>
        <v>0</v>
      </c>
      <c r="CW84">
        <v>0</v>
      </c>
      <c r="CX84">
        <f>ROUND(Y84*Source!I49,7)</f>
        <v>0</v>
      </c>
      <c r="CY84">
        <f>AD84</f>
        <v>365.7</v>
      </c>
      <c r="CZ84">
        <f>AH84</f>
        <v>365.7</v>
      </c>
      <c r="DA84">
        <f>AL84</f>
        <v>1</v>
      </c>
      <c r="DB84">
        <f t="shared" ref="DB84:DB91" si="59">ROUND((ROUND(AT84*CZ84,2)*ROUND((0.15+1),7)),6)</f>
        <v>151399.79999999999</v>
      </c>
      <c r="DC84">
        <f t="shared" ref="DC84:DC91" si="60">ROUND((ROUND(AT84*AG84,2)*ROUND((0.15+1),7)),6)</f>
        <v>0</v>
      </c>
      <c r="DD84" t="s">
        <v>3</v>
      </c>
      <c r="DE84" t="s">
        <v>3</v>
      </c>
      <c r="DF84">
        <f t="shared" si="57"/>
        <v>0</v>
      </c>
      <c r="DG84">
        <f t="shared" si="56"/>
        <v>0</v>
      </c>
      <c r="DH84">
        <f t="shared" si="53"/>
        <v>0</v>
      </c>
      <c r="DI84">
        <f t="shared" si="54"/>
        <v>0</v>
      </c>
      <c r="DJ84">
        <f>DI84</f>
        <v>0</v>
      </c>
      <c r="DK84">
        <v>1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ROW(Source!A49)</f>
        <v>49</v>
      </c>
      <c r="B85">
        <v>50265625</v>
      </c>
      <c r="C85">
        <v>50265843</v>
      </c>
      <c r="D85">
        <v>39608925</v>
      </c>
      <c r="E85">
        <v>70</v>
      </c>
      <c r="F85">
        <v>1</v>
      </c>
      <c r="G85">
        <v>1</v>
      </c>
      <c r="H85">
        <v>1</v>
      </c>
      <c r="I85" t="s">
        <v>338</v>
      </c>
      <c r="J85" t="s">
        <v>3</v>
      </c>
      <c r="K85" t="s">
        <v>339</v>
      </c>
      <c r="L85">
        <v>1191</v>
      </c>
      <c r="N85">
        <v>1013</v>
      </c>
      <c r="O85" t="s">
        <v>337</v>
      </c>
      <c r="P85" t="s">
        <v>337</v>
      </c>
      <c r="Q85">
        <v>1</v>
      </c>
      <c r="W85">
        <v>0</v>
      </c>
      <c r="X85">
        <v>-1417349443</v>
      </c>
      <c r="Y85">
        <f t="shared" si="58"/>
        <v>34.9255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30.37</v>
      </c>
      <c r="AU85" t="s">
        <v>60</v>
      </c>
      <c r="AV85">
        <v>2</v>
      </c>
      <c r="AW85">
        <v>2</v>
      </c>
      <c r="AX85">
        <v>50265864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ROUND(Y85*Source!I49,7)</f>
        <v>0</v>
      </c>
      <c r="CY85">
        <f>AD85</f>
        <v>0</v>
      </c>
      <c r="CZ85">
        <f>AH85</f>
        <v>0</v>
      </c>
      <c r="DA85">
        <f>AL85</f>
        <v>1</v>
      </c>
      <c r="DB85">
        <f t="shared" si="59"/>
        <v>0</v>
      </c>
      <c r="DC85">
        <f t="shared" si="60"/>
        <v>0</v>
      </c>
      <c r="DD85" t="s">
        <v>3</v>
      </c>
      <c r="DE85" t="s">
        <v>3</v>
      </c>
      <c r="DF85">
        <f t="shared" si="57"/>
        <v>0</v>
      </c>
      <c r="DG85">
        <f t="shared" si="56"/>
        <v>0</v>
      </c>
      <c r="DH85">
        <f t="shared" si="53"/>
        <v>0</v>
      </c>
      <c r="DI85">
        <f t="shared" si="54"/>
        <v>0</v>
      </c>
      <c r="DJ85">
        <f>DI85</f>
        <v>0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ROW(Source!A49)</f>
        <v>49</v>
      </c>
      <c r="B86">
        <v>50265625</v>
      </c>
      <c r="C86">
        <v>50265843</v>
      </c>
      <c r="D86">
        <v>39770614</v>
      </c>
      <c r="E86">
        <v>1</v>
      </c>
      <c r="F86">
        <v>1</v>
      </c>
      <c r="G86">
        <v>1</v>
      </c>
      <c r="H86">
        <v>2</v>
      </c>
      <c r="I86" t="s">
        <v>361</v>
      </c>
      <c r="J86" t="s">
        <v>362</v>
      </c>
      <c r="K86" t="s">
        <v>363</v>
      </c>
      <c r="L86">
        <v>1367</v>
      </c>
      <c r="N86">
        <v>1011</v>
      </c>
      <c r="O86" t="s">
        <v>40</v>
      </c>
      <c r="P86" t="s">
        <v>40</v>
      </c>
      <c r="Q86">
        <v>1</v>
      </c>
      <c r="W86">
        <v>0</v>
      </c>
      <c r="X86">
        <v>-130837057</v>
      </c>
      <c r="Y86">
        <f t="shared" si="58"/>
        <v>31.337499999999999</v>
      </c>
      <c r="AA86">
        <v>0</v>
      </c>
      <c r="AB86">
        <v>1105.53</v>
      </c>
      <c r="AC86">
        <v>533</v>
      </c>
      <c r="AD86">
        <v>0</v>
      </c>
      <c r="AE86">
        <v>0</v>
      </c>
      <c r="AF86">
        <v>1105.53</v>
      </c>
      <c r="AG86">
        <v>533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-2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27.25</v>
      </c>
      <c r="AU86" t="s">
        <v>60</v>
      </c>
      <c r="AV86">
        <v>0</v>
      </c>
      <c r="AW86">
        <v>2</v>
      </c>
      <c r="AX86">
        <v>50265865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30125.692500000001</v>
      </c>
      <c r="BL86">
        <v>14524.25</v>
      </c>
      <c r="BM86">
        <v>0</v>
      </c>
      <c r="BN86">
        <v>0</v>
      </c>
      <c r="BO86">
        <v>0</v>
      </c>
      <c r="BP86">
        <v>1</v>
      </c>
      <c r="BQ86">
        <v>0</v>
      </c>
      <c r="BR86">
        <v>34644.546374999998</v>
      </c>
      <c r="BS86">
        <v>16702.887500000001</v>
      </c>
      <c r="BT86">
        <v>0</v>
      </c>
      <c r="BU86">
        <v>0</v>
      </c>
      <c r="BV86">
        <v>0</v>
      </c>
      <c r="BW86">
        <v>1</v>
      </c>
      <c r="CV86">
        <v>0</v>
      </c>
      <c r="CW86">
        <f>ROUND(Y86*Source!I49*DO86,7)</f>
        <v>0</v>
      </c>
      <c r="CX86">
        <f>ROUND(Y86*Source!I49,7)</f>
        <v>0</v>
      </c>
      <c r="CY86">
        <f t="shared" ref="CY86:CY91" si="61">AB86</f>
        <v>1105.53</v>
      </c>
      <c r="CZ86">
        <f t="shared" ref="CZ86:CZ91" si="62">AF86</f>
        <v>1105.53</v>
      </c>
      <c r="DA86">
        <f t="shared" ref="DA86:DA91" si="63">AJ86</f>
        <v>1</v>
      </c>
      <c r="DB86">
        <f t="shared" si="59"/>
        <v>34644.5435</v>
      </c>
      <c r="DC86">
        <f t="shared" si="60"/>
        <v>16702.887500000001</v>
      </c>
      <c r="DD86" t="s">
        <v>3</v>
      </c>
      <c r="DE86" t="s">
        <v>3</v>
      </c>
      <c r="DF86">
        <f t="shared" si="57"/>
        <v>0</v>
      </c>
      <c r="DG86">
        <f t="shared" si="56"/>
        <v>0</v>
      </c>
      <c r="DH86">
        <f t="shared" si="53"/>
        <v>0</v>
      </c>
      <c r="DI86">
        <f t="shared" si="54"/>
        <v>0</v>
      </c>
      <c r="DJ86">
        <f t="shared" ref="DJ86:DJ91" si="64">DG86+DH86</f>
        <v>0</v>
      </c>
      <c r="DK86">
        <v>1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ROW(Source!A49)</f>
        <v>49</v>
      </c>
      <c r="B87">
        <v>50265625</v>
      </c>
      <c r="C87">
        <v>50265843</v>
      </c>
      <c r="D87">
        <v>39770672</v>
      </c>
      <c r="E87">
        <v>1</v>
      </c>
      <c r="F87">
        <v>1</v>
      </c>
      <c r="G87">
        <v>1</v>
      </c>
      <c r="H87">
        <v>2</v>
      </c>
      <c r="I87" t="s">
        <v>364</v>
      </c>
      <c r="J87" t="s">
        <v>365</v>
      </c>
      <c r="K87" t="s">
        <v>366</v>
      </c>
      <c r="L87">
        <v>1367</v>
      </c>
      <c r="N87">
        <v>1011</v>
      </c>
      <c r="O87" t="s">
        <v>40</v>
      </c>
      <c r="P87" t="s">
        <v>40</v>
      </c>
      <c r="Q87">
        <v>1</v>
      </c>
      <c r="W87">
        <v>0</v>
      </c>
      <c r="X87">
        <v>-430484415</v>
      </c>
      <c r="Y87">
        <f t="shared" si="58"/>
        <v>1.3224999999999998</v>
      </c>
      <c r="AA87">
        <v>0</v>
      </c>
      <c r="AB87">
        <v>1720.97</v>
      </c>
      <c r="AC87">
        <v>533</v>
      </c>
      <c r="AD87">
        <v>0</v>
      </c>
      <c r="AE87">
        <v>0</v>
      </c>
      <c r="AF87">
        <v>1720.97</v>
      </c>
      <c r="AG87">
        <v>533</v>
      </c>
      <c r="AH87">
        <v>0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1.1499999999999999</v>
      </c>
      <c r="AU87" t="s">
        <v>60</v>
      </c>
      <c r="AV87">
        <v>0</v>
      </c>
      <c r="AW87">
        <v>2</v>
      </c>
      <c r="AX87">
        <v>50265866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1979.1154999999999</v>
      </c>
      <c r="BL87">
        <v>612.94999999999993</v>
      </c>
      <c r="BM87">
        <v>0</v>
      </c>
      <c r="BN87">
        <v>0</v>
      </c>
      <c r="BO87">
        <v>0</v>
      </c>
      <c r="BP87">
        <v>1</v>
      </c>
      <c r="BQ87">
        <v>0</v>
      </c>
      <c r="BR87">
        <v>2275.9828249999996</v>
      </c>
      <c r="BS87">
        <v>704.89249999999993</v>
      </c>
      <c r="BT87">
        <v>0</v>
      </c>
      <c r="BU87">
        <v>0</v>
      </c>
      <c r="BV87">
        <v>0</v>
      </c>
      <c r="BW87">
        <v>1</v>
      </c>
      <c r="CV87">
        <v>0</v>
      </c>
      <c r="CW87">
        <f>ROUND(Y87*Source!I49*DO87,7)</f>
        <v>0</v>
      </c>
      <c r="CX87">
        <f>ROUND(Y87*Source!I49,7)</f>
        <v>0</v>
      </c>
      <c r="CY87">
        <f t="shared" si="61"/>
        <v>1720.97</v>
      </c>
      <c r="CZ87">
        <f t="shared" si="62"/>
        <v>1720.97</v>
      </c>
      <c r="DA87">
        <f t="shared" si="63"/>
        <v>1</v>
      </c>
      <c r="DB87">
        <f t="shared" si="59"/>
        <v>2275.9879999999998</v>
      </c>
      <c r="DC87">
        <f t="shared" si="60"/>
        <v>704.89250000000004</v>
      </c>
      <c r="DD87" t="s">
        <v>3</v>
      </c>
      <c r="DE87" t="s">
        <v>3</v>
      </c>
      <c r="DF87">
        <f t="shared" si="57"/>
        <v>0</v>
      </c>
      <c r="DG87">
        <f t="shared" si="56"/>
        <v>0</v>
      </c>
      <c r="DH87">
        <f t="shared" si="53"/>
        <v>0</v>
      </c>
      <c r="DI87">
        <f t="shared" si="54"/>
        <v>0</v>
      </c>
      <c r="DJ87">
        <f t="shared" si="64"/>
        <v>0</v>
      </c>
      <c r="DK87">
        <v>1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ROW(Source!A49)</f>
        <v>49</v>
      </c>
      <c r="B88">
        <v>50265625</v>
      </c>
      <c r="C88">
        <v>50265843</v>
      </c>
      <c r="D88">
        <v>39770826</v>
      </c>
      <c r="E88">
        <v>1</v>
      </c>
      <c r="F88">
        <v>1</v>
      </c>
      <c r="G88">
        <v>1</v>
      </c>
      <c r="H88">
        <v>2</v>
      </c>
      <c r="I88" t="s">
        <v>51</v>
      </c>
      <c r="J88" t="s">
        <v>53</v>
      </c>
      <c r="K88" t="s">
        <v>52</v>
      </c>
      <c r="L88">
        <v>1367</v>
      </c>
      <c r="N88">
        <v>1011</v>
      </c>
      <c r="O88" t="s">
        <v>40</v>
      </c>
      <c r="P88" t="s">
        <v>40</v>
      </c>
      <c r="Q88">
        <v>1</v>
      </c>
      <c r="W88">
        <v>0</v>
      </c>
      <c r="X88">
        <v>-896236776</v>
      </c>
      <c r="Y88">
        <f t="shared" si="58"/>
        <v>0.28749999999999998</v>
      </c>
      <c r="AA88">
        <v>0</v>
      </c>
      <c r="AB88">
        <v>1690.48</v>
      </c>
      <c r="AC88">
        <v>456.01</v>
      </c>
      <c r="AD88">
        <v>0</v>
      </c>
      <c r="AE88">
        <v>0</v>
      </c>
      <c r="AF88">
        <v>1690.48</v>
      </c>
      <c r="AG88">
        <v>456.01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3</v>
      </c>
      <c r="AT88">
        <v>0.25</v>
      </c>
      <c r="AU88" t="s">
        <v>60</v>
      </c>
      <c r="AV88">
        <v>0</v>
      </c>
      <c r="AW88">
        <v>2</v>
      </c>
      <c r="AX88">
        <v>50265867</v>
      </c>
      <c r="AY88">
        <v>1</v>
      </c>
      <c r="AZ88">
        <v>0</v>
      </c>
      <c r="BA88">
        <v>88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422.62</v>
      </c>
      <c r="BL88">
        <v>114.0025</v>
      </c>
      <c r="BM88">
        <v>0</v>
      </c>
      <c r="BN88">
        <v>0</v>
      </c>
      <c r="BO88">
        <v>0</v>
      </c>
      <c r="BP88">
        <v>1</v>
      </c>
      <c r="BQ88">
        <v>0</v>
      </c>
      <c r="BR88">
        <v>486.01299999999998</v>
      </c>
      <c r="BS88">
        <v>131.10287499999998</v>
      </c>
      <c r="BT88">
        <v>0</v>
      </c>
      <c r="BU88">
        <v>0</v>
      </c>
      <c r="BV88">
        <v>0</v>
      </c>
      <c r="BW88">
        <v>1</v>
      </c>
      <c r="CV88">
        <v>0</v>
      </c>
      <c r="CW88">
        <f>ROUND(Y88*Source!I49*DO88,7)</f>
        <v>0</v>
      </c>
      <c r="CX88">
        <f>ROUND(Y88*Source!I49,7)</f>
        <v>0</v>
      </c>
      <c r="CY88">
        <f t="shared" si="61"/>
        <v>1690.48</v>
      </c>
      <c r="CZ88">
        <f t="shared" si="62"/>
        <v>1690.48</v>
      </c>
      <c r="DA88">
        <f t="shared" si="63"/>
        <v>1</v>
      </c>
      <c r="DB88">
        <f t="shared" si="59"/>
        <v>486.01299999999998</v>
      </c>
      <c r="DC88">
        <f t="shared" si="60"/>
        <v>131.1</v>
      </c>
      <c r="DD88" t="s">
        <v>3</v>
      </c>
      <c r="DE88" t="s">
        <v>3</v>
      </c>
      <c r="DF88">
        <f t="shared" si="57"/>
        <v>0</v>
      </c>
      <c r="DG88">
        <f t="shared" si="56"/>
        <v>0</v>
      </c>
      <c r="DH88">
        <f t="shared" si="53"/>
        <v>0</v>
      </c>
      <c r="DI88">
        <f t="shared" si="54"/>
        <v>0</v>
      </c>
      <c r="DJ88">
        <f t="shared" si="64"/>
        <v>0</v>
      </c>
      <c r="DK88">
        <v>1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ROW(Source!A49)</f>
        <v>49</v>
      </c>
      <c r="B89">
        <v>50265625</v>
      </c>
      <c r="C89">
        <v>50265843</v>
      </c>
      <c r="D89">
        <v>39770949</v>
      </c>
      <c r="E89">
        <v>1</v>
      </c>
      <c r="F89">
        <v>1</v>
      </c>
      <c r="G89">
        <v>1</v>
      </c>
      <c r="H89">
        <v>2</v>
      </c>
      <c r="I89" t="s">
        <v>340</v>
      </c>
      <c r="J89" t="s">
        <v>341</v>
      </c>
      <c r="K89" t="s">
        <v>342</v>
      </c>
      <c r="L89">
        <v>1367</v>
      </c>
      <c r="N89">
        <v>1011</v>
      </c>
      <c r="O89" t="s">
        <v>40</v>
      </c>
      <c r="P89" t="s">
        <v>40</v>
      </c>
      <c r="Q89">
        <v>1</v>
      </c>
      <c r="W89">
        <v>0</v>
      </c>
      <c r="X89">
        <v>1108114389</v>
      </c>
      <c r="Y89">
        <f t="shared" si="58"/>
        <v>20.7</v>
      </c>
      <c r="AA89">
        <v>0</v>
      </c>
      <c r="AB89">
        <v>2.4700000000000002</v>
      </c>
      <c r="AC89">
        <v>0</v>
      </c>
      <c r="AD89">
        <v>0</v>
      </c>
      <c r="AE89">
        <v>0</v>
      </c>
      <c r="AF89">
        <v>1.9</v>
      </c>
      <c r="AG89">
        <v>0</v>
      </c>
      <c r="AH89">
        <v>0</v>
      </c>
      <c r="AI89">
        <v>1</v>
      </c>
      <c r="AJ89">
        <v>1.3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18</v>
      </c>
      <c r="AU89" t="s">
        <v>60</v>
      </c>
      <c r="AV89">
        <v>0</v>
      </c>
      <c r="AW89">
        <v>2</v>
      </c>
      <c r="AX89">
        <v>50265868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34.199999999999996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0</v>
      </c>
      <c r="BR89">
        <v>39.33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f>ROUND(Y89*Source!I49*DO89,7)</f>
        <v>0</v>
      </c>
      <c r="CX89">
        <f>ROUND(Y89*Source!I49,7)</f>
        <v>0</v>
      </c>
      <c r="CY89">
        <f t="shared" si="61"/>
        <v>2.4700000000000002</v>
      </c>
      <c r="CZ89">
        <f t="shared" si="62"/>
        <v>1.9</v>
      </c>
      <c r="DA89">
        <f t="shared" si="63"/>
        <v>1.3</v>
      </c>
      <c r="DB89">
        <f t="shared" si="59"/>
        <v>39.33</v>
      </c>
      <c r="DC89">
        <f t="shared" si="60"/>
        <v>0</v>
      </c>
      <c r="DD89" t="s">
        <v>3</v>
      </c>
      <c r="DE89" t="s">
        <v>3</v>
      </c>
      <c r="DF89">
        <f t="shared" si="57"/>
        <v>0</v>
      </c>
      <c r="DG89">
        <f>ROUND(ROUND(AF89*AJ89,2)*CX89,2)</f>
        <v>0</v>
      </c>
      <c r="DH89">
        <f t="shared" si="53"/>
        <v>0</v>
      </c>
      <c r="DI89">
        <f t="shared" si="54"/>
        <v>0</v>
      </c>
      <c r="DJ89">
        <f t="shared" si="64"/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ROW(Source!A49)</f>
        <v>49</v>
      </c>
      <c r="B90">
        <v>50265625</v>
      </c>
      <c r="C90">
        <v>50265843</v>
      </c>
      <c r="D90">
        <v>39771602</v>
      </c>
      <c r="E90">
        <v>1</v>
      </c>
      <c r="F90">
        <v>1</v>
      </c>
      <c r="G90">
        <v>1</v>
      </c>
      <c r="H90">
        <v>2</v>
      </c>
      <c r="I90" t="s">
        <v>343</v>
      </c>
      <c r="J90" t="s">
        <v>344</v>
      </c>
      <c r="K90" t="s">
        <v>345</v>
      </c>
      <c r="L90">
        <v>1367</v>
      </c>
      <c r="N90">
        <v>1011</v>
      </c>
      <c r="O90" t="s">
        <v>40</v>
      </c>
      <c r="P90" t="s">
        <v>40</v>
      </c>
      <c r="Q90">
        <v>1</v>
      </c>
      <c r="W90">
        <v>0</v>
      </c>
      <c r="X90">
        <v>509054691</v>
      </c>
      <c r="Y90">
        <f t="shared" si="58"/>
        <v>1.9779999999999998</v>
      </c>
      <c r="AA90">
        <v>0</v>
      </c>
      <c r="AB90">
        <v>680.88</v>
      </c>
      <c r="AC90">
        <v>396.79</v>
      </c>
      <c r="AD90">
        <v>0</v>
      </c>
      <c r="AE90">
        <v>0</v>
      </c>
      <c r="AF90">
        <v>680.88</v>
      </c>
      <c r="AG90">
        <v>396.79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3</v>
      </c>
      <c r="AT90">
        <v>1.72</v>
      </c>
      <c r="AU90" t="s">
        <v>60</v>
      </c>
      <c r="AV90">
        <v>0</v>
      </c>
      <c r="AW90">
        <v>2</v>
      </c>
      <c r="AX90">
        <v>50265869</v>
      </c>
      <c r="AY90">
        <v>1</v>
      </c>
      <c r="AZ90">
        <v>0</v>
      </c>
      <c r="BA90">
        <v>90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1171.1135999999999</v>
      </c>
      <c r="BL90">
        <v>682.47879999999998</v>
      </c>
      <c r="BM90">
        <v>0</v>
      </c>
      <c r="BN90">
        <v>0</v>
      </c>
      <c r="BO90">
        <v>0</v>
      </c>
      <c r="BP90">
        <v>1</v>
      </c>
      <c r="BQ90">
        <v>0</v>
      </c>
      <c r="BR90">
        <v>1346.7806399999997</v>
      </c>
      <c r="BS90">
        <v>784.85061999999994</v>
      </c>
      <c r="BT90">
        <v>0</v>
      </c>
      <c r="BU90">
        <v>0</v>
      </c>
      <c r="BV90">
        <v>0</v>
      </c>
      <c r="BW90">
        <v>1</v>
      </c>
      <c r="CV90">
        <v>0</v>
      </c>
      <c r="CW90">
        <f>ROUND(Y90*Source!I49*DO90,7)</f>
        <v>0</v>
      </c>
      <c r="CX90">
        <f>ROUND(Y90*Source!I49,7)</f>
        <v>0</v>
      </c>
      <c r="CY90">
        <f t="shared" si="61"/>
        <v>680.88</v>
      </c>
      <c r="CZ90">
        <f t="shared" si="62"/>
        <v>680.88</v>
      </c>
      <c r="DA90">
        <f t="shared" si="63"/>
        <v>1</v>
      </c>
      <c r="DB90">
        <f t="shared" si="59"/>
        <v>1346.7764999999999</v>
      </c>
      <c r="DC90">
        <f t="shared" si="60"/>
        <v>784.85199999999998</v>
      </c>
      <c r="DD90" t="s">
        <v>3</v>
      </c>
      <c r="DE90" t="s">
        <v>3</v>
      </c>
      <c r="DF90">
        <f t="shared" si="57"/>
        <v>0</v>
      </c>
      <c r="DG90">
        <f t="shared" ref="DG90:DG104" si="65">ROUND(ROUND(AF90,2)*CX90,2)</f>
        <v>0</v>
      </c>
      <c r="DH90">
        <f t="shared" si="53"/>
        <v>0</v>
      </c>
      <c r="DI90">
        <f t="shared" si="54"/>
        <v>0</v>
      </c>
      <c r="DJ90">
        <f t="shared" si="64"/>
        <v>0</v>
      </c>
      <c r="DK90">
        <v>1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ROW(Source!A49)</f>
        <v>49</v>
      </c>
      <c r="B91">
        <v>50265625</v>
      </c>
      <c r="C91">
        <v>50265843</v>
      </c>
      <c r="D91">
        <v>39771814</v>
      </c>
      <c r="E91">
        <v>1</v>
      </c>
      <c r="F91">
        <v>1</v>
      </c>
      <c r="G91">
        <v>1</v>
      </c>
      <c r="H91">
        <v>2</v>
      </c>
      <c r="I91" t="s">
        <v>367</v>
      </c>
      <c r="J91" t="s">
        <v>368</v>
      </c>
      <c r="K91" t="s">
        <v>369</v>
      </c>
      <c r="L91">
        <v>1367</v>
      </c>
      <c r="N91">
        <v>1011</v>
      </c>
      <c r="O91" t="s">
        <v>40</v>
      </c>
      <c r="P91" t="s">
        <v>40</v>
      </c>
      <c r="Q91">
        <v>1</v>
      </c>
      <c r="W91">
        <v>0</v>
      </c>
      <c r="X91">
        <v>829370094</v>
      </c>
      <c r="Y91">
        <f t="shared" si="58"/>
        <v>119.6</v>
      </c>
      <c r="AA91">
        <v>0</v>
      </c>
      <c r="AB91">
        <v>41.17</v>
      </c>
      <c r="AC91">
        <v>0</v>
      </c>
      <c r="AD91">
        <v>0</v>
      </c>
      <c r="AE91">
        <v>0</v>
      </c>
      <c r="AF91">
        <v>41.17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3</v>
      </c>
      <c r="AT91">
        <v>104</v>
      </c>
      <c r="AU91" t="s">
        <v>60</v>
      </c>
      <c r="AV91">
        <v>0</v>
      </c>
      <c r="AW91">
        <v>2</v>
      </c>
      <c r="AX91">
        <v>50265870</v>
      </c>
      <c r="AY91">
        <v>1</v>
      </c>
      <c r="AZ91">
        <v>0</v>
      </c>
      <c r="BA91">
        <v>91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4281.68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4923.9319999999998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ROUND(Y91*Source!I49*DO91,7)</f>
        <v>0</v>
      </c>
      <c r="CX91">
        <f>ROUND(Y91*Source!I49,7)</f>
        <v>0</v>
      </c>
      <c r="CY91">
        <f t="shared" si="61"/>
        <v>41.17</v>
      </c>
      <c r="CZ91">
        <f t="shared" si="62"/>
        <v>41.17</v>
      </c>
      <c r="DA91">
        <f t="shared" si="63"/>
        <v>1</v>
      </c>
      <c r="DB91">
        <f t="shared" si="59"/>
        <v>4923.9319999999998</v>
      </c>
      <c r="DC91">
        <f t="shared" si="60"/>
        <v>0</v>
      </c>
      <c r="DD91" t="s">
        <v>3</v>
      </c>
      <c r="DE91" t="s">
        <v>3</v>
      </c>
      <c r="DF91">
        <f t="shared" si="57"/>
        <v>0</v>
      </c>
      <c r="DG91">
        <f t="shared" si="65"/>
        <v>0</v>
      </c>
      <c r="DH91">
        <f t="shared" si="53"/>
        <v>0</v>
      </c>
      <c r="DI91">
        <f t="shared" si="54"/>
        <v>0</v>
      </c>
      <c r="DJ91">
        <f t="shared" si="64"/>
        <v>0</v>
      </c>
      <c r="DK91">
        <v>1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ROW(Source!A49)</f>
        <v>49</v>
      </c>
      <c r="B92">
        <v>50265625</v>
      </c>
      <c r="C92">
        <v>50265843</v>
      </c>
      <c r="D92">
        <v>39621224</v>
      </c>
      <c r="E92">
        <v>1</v>
      </c>
      <c r="F92">
        <v>1</v>
      </c>
      <c r="G92">
        <v>1</v>
      </c>
      <c r="H92">
        <v>3</v>
      </c>
      <c r="I92" t="s">
        <v>370</v>
      </c>
      <c r="J92" t="s">
        <v>371</v>
      </c>
      <c r="K92" t="s">
        <v>372</v>
      </c>
      <c r="L92">
        <v>1339</v>
      </c>
      <c r="N92">
        <v>1007</v>
      </c>
      <c r="O92" t="s">
        <v>18</v>
      </c>
      <c r="P92" t="s">
        <v>18</v>
      </c>
      <c r="Q92">
        <v>1</v>
      </c>
      <c r="W92">
        <v>0</v>
      </c>
      <c r="X92">
        <v>-143474561</v>
      </c>
      <c r="Y92">
        <f t="shared" ref="Y92:Y123" si="66">AT92</f>
        <v>0.28299999999999997</v>
      </c>
      <c r="AA92">
        <v>2.0699999999999998</v>
      </c>
      <c r="AB92">
        <v>0</v>
      </c>
      <c r="AC92">
        <v>0</v>
      </c>
      <c r="AD92">
        <v>0</v>
      </c>
      <c r="AE92">
        <v>2.44</v>
      </c>
      <c r="AF92">
        <v>0</v>
      </c>
      <c r="AG92">
        <v>0</v>
      </c>
      <c r="AH92">
        <v>0</v>
      </c>
      <c r="AI92">
        <v>0.85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0</v>
      </c>
      <c r="AQ92">
        <v>1</v>
      </c>
      <c r="AR92">
        <v>0</v>
      </c>
      <c r="AS92" t="s">
        <v>3</v>
      </c>
      <c r="AT92">
        <v>0.28299999999999997</v>
      </c>
      <c r="AU92" t="s">
        <v>3</v>
      </c>
      <c r="AV92">
        <v>0</v>
      </c>
      <c r="AW92">
        <v>2</v>
      </c>
      <c r="AX92">
        <v>50265871</v>
      </c>
      <c r="AY92">
        <v>1</v>
      </c>
      <c r="AZ92">
        <v>0</v>
      </c>
      <c r="BA92">
        <v>92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0.69051999999999991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0.69051999999999991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ROUND(Y92*Source!I49,7)</f>
        <v>0</v>
      </c>
      <c r="CY92">
        <f t="shared" ref="CY92:CY102" si="67">AA92</f>
        <v>2.0699999999999998</v>
      </c>
      <c r="CZ92">
        <f t="shared" ref="CZ92:CZ102" si="68">AE92</f>
        <v>2.44</v>
      </c>
      <c r="DA92">
        <f t="shared" ref="DA92:DA102" si="69">AI92</f>
        <v>0.85</v>
      </c>
      <c r="DB92">
        <f t="shared" ref="DB92:DB123" si="70">ROUND(ROUND(AT92*CZ92,2),6)</f>
        <v>0.69</v>
      </c>
      <c r="DC92">
        <f t="shared" ref="DC92:DC123" si="71">ROUND(ROUND(AT92*AG92,2),6)</f>
        <v>0</v>
      </c>
      <c r="DD92" t="s">
        <v>3</v>
      </c>
      <c r="DE92" t="s">
        <v>3</v>
      </c>
      <c r="DF92">
        <f>ROUND(ROUND(AE92*AI92,2)*CX92,2)</f>
        <v>0</v>
      </c>
      <c r="DG92">
        <f t="shared" si="65"/>
        <v>0</v>
      </c>
      <c r="DH92">
        <f t="shared" si="53"/>
        <v>0</v>
      </c>
      <c r="DI92">
        <f t="shared" si="54"/>
        <v>0</v>
      </c>
      <c r="DJ92">
        <f t="shared" ref="DJ92:DJ102" si="72">DF92</f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ROW(Source!A49)</f>
        <v>49</v>
      </c>
      <c r="B93">
        <v>50265625</v>
      </c>
      <c r="C93">
        <v>50265843</v>
      </c>
      <c r="D93">
        <v>39621707</v>
      </c>
      <c r="E93">
        <v>1</v>
      </c>
      <c r="F93">
        <v>1</v>
      </c>
      <c r="G93">
        <v>1</v>
      </c>
      <c r="H93">
        <v>3</v>
      </c>
      <c r="I93" t="s">
        <v>421</v>
      </c>
      <c r="J93" t="s">
        <v>422</v>
      </c>
      <c r="K93" t="s">
        <v>423</v>
      </c>
      <c r="L93">
        <v>1327</v>
      </c>
      <c r="N93">
        <v>1005</v>
      </c>
      <c r="O93" t="s">
        <v>389</v>
      </c>
      <c r="P93" t="s">
        <v>389</v>
      </c>
      <c r="Q93">
        <v>1</v>
      </c>
      <c r="W93">
        <v>0</v>
      </c>
      <c r="X93">
        <v>1300369369</v>
      </c>
      <c r="Y93">
        <f t="shared" si="66"/>
        <v>88.2</v>
      </c>
      <c r="AA93">
        <v>4.24</v>
      </c>
      <c r="AB93">
        <v>0</v>
      </c>
      <c r="AC93">
        <v>0</v>
      </c>
      <c r="AD93">
        <v>0</v>
      </c>
      <c r="AE93">
        <v>3.62</v>
      </c>
      <c r="AF93">
        <v>0</v>
      </c>
      <c r="AG93">
        <v>0</v>
      </c>
      <c r="AH93">
        <v>0</v>
      </c>
      <c r="AI93">
        <v>1.17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0</v>
      </c>
      <c r="AQ93">
        <v>1</v>
      </c>
      <c r="AR93">
        <v>0</v>
      </c>
      <c r="AS93" t="s">
        <v>3</v>
      </c>
      <c r="AT93">
        <v>88.2</v>
      </c>
      <c r="AU93" t="s">
        <v>3</v>
      </c>
      <c r="AV93">
        <v>0</v>
      </c>
      <c r="AW93">
        <v>2</v>
      </c>
      <c r="AX93">
        <v>50265872</v>
      </c>
      <c r="AY93">
        <v>1</v>
      </c>
      <c r="AZ93">
        <v>0</v>
      </c>
      <c r="BA93">
        <v>93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319.28399999999999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319.28399999999999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ROUND(Y93*Source!I49,7)</f>
        <v>0</v>
      </c>
      <c r="CY93">
        <f t="shared" si="67"/>
        <v>4.24</v>
      </c>
      <c r="CZ93">
        <f t="shared" si="68"/>
        <v>3.62</v>
      </c>
      <c r="DA93">
        <f t="shared" si="69"/>
        <v>1.17</v>
      </c>
      <c r="DB93">
        <f t="shared" si="70"/>
        <v>319.27999999999997</v>
      </c>
      <c r="DC93">
        <f t="shared" si="71"/>
        <v>0</v>
      </c>
      <c r="DD93" t="s">
        <v>3</v>
      </c>
      <c r="DE93" t="s">
        <v>3</v>
      </c>
      <c r="DF93">
        <f>ROUND(ROUND(AE93*AI93,2)*CX93,2)</f>
        <v>0</v>
      </c>
      <c r="DG93">
        <f t="shared" si="65"/>
        <v>0</v>
      </c>
      <c r="DH93">
        <f t="shared" si="53"/>
        <v>0</v>
      </c>
      <c r="DI93">
        <f t="shared" si="54"/>
        <v>0</v>
      </c>
      <c r="DJ93">
        <f t="shared" si="72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ROW(Source!A49)</f>
        <v>49</v>
      </c>
      <c r="B94">
        <v>50265625</v>
      </c>
      <c r="C94">
        <v>50265843</v>
      </c>
      <c r="D94">
        <v>39622311</v>
      </c>
      <c r="E94">
        <v>1</v>
      </c>
      <c r="F94">
        <v>1</v>
      </c>
      <c r="G94">
        <v>1</v>
      </c>
      <c r="H94">
        <v>3</v>
      </c>
      <c r="I94" t="s">
        <v>71</v>
      </c>
      <c r="J94" t="s">
        <v>73</v>
      </c>
      <c r="K94" t="s">
        <v>72</v>
      </c>
      <c r="L94">
        <v>1348</v>
      </c>
      <c r="N94">
        <v>1009</v>
      </c>
      <c r="O94" t="s">
        <v>28</v>
      </c>
      <c r="P94" t="s">
        <v>28</v>
      </c>
      <c r="Q94">
        <v>1000</v>
      </c>
      <c r="W94">
        <v>0</v>
      </c>
      <c r="X94">
        <v>1163323608</v>
      </c>
      <c r="Y94">
        <f t="shared" si="66"/>
        <v>0.13</v>
      </c>
      <c r="AA94">
        <v>10315.01</v>
      </c>
      <c r="AB94">
        <v>0</v>
      </c>
      <c r="AC94">
        <v>0</v>
      </c>
      <c r="AD94">
        <v>0</v>
      </c>
      <c r="AE94">
        <v>10315.01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M94">
        <v>-2</v>
      </c>
      <c r="AN94">
        <v>0</v>
      </c>
      <c r="AO94">
        <v>0</v>
      </c>
      <c r="AP94">
        <v>0</v>
      </c>
      <c r="AQ94">
        <v>1</v>
      </c>
      <c r="AR94">
        <v>0</v>
      </c>
      <c r="AS94" t="s">
        <v>3</v>
      </c>
      <c r="AT94">
        <v>0.13</v>
      </c>
      <c r="AU94" t="s">
        <v>3</v>
      </c>
      <c r="AV94">
        <v>0</v>
      </c>
      <c r="AW94">
        <v>2</v>
      </c>
      <c r="AX94">
        <v>50265873</v>
      </c>
      <c r="AY94">
        <v>1</v>
      </c>
      <c r="AZ94">
        <v>0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1340.9513000000002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1340.9513000000002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ROUND(Y94*Source!I49,7)</f>
        <v>0</v>
      </c>
      <c r="CY94">
        <f t="shared" si="67"/>
        <v>10315.01</v>
      </c>
      <c r="CZ94">
        <f t="shared" si="68"/>
        <v>10315.01</v>
      </c>
      <c r="DA94">
        <f t="shared" si="69"/>
        <v>1</v>
      </c>
      <c r="DB94">
        <f t="shared" si="70"/>
        <v>1340.95</v>
      </c>
      <c r="DC94">
        <f t="shared" si="71"/>
        <v>0</v>
      </c>
      <c r="DD94" t="s">
        <v>3</v>
      </c>
      <c r="DE94" t="s">
        <v>3</v>
      </c>
      <c r="DF94">
        <f>ROUND(ROUND(AE94,2)*CX94,2)</f>
        <v>0</v>
      </c>
      <c r="DG94">
        <f t="shared" si="65"/>
        <v>0</v>
      </c>
      <c r="DH94">
        <f t="shared" si="53"/>
        <v>0</v>
      </c>
      <c r="DI94">
        <f t="shared" si="54"/>
        <v>0</v>
      </c>
      <c r="DJ94">
        <f t="shared" si="72"/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ROW(Source!A49)</f>
        <v>49</v>
      </c>
      <c r="B95">
        <v>50265625</v>
      </c>
      <c r="C95">
        <v>50265843</v>
      </c>
      <c r="D95">
        <v>39623610</v>
      </c>
      <c r="E95">
        <v>1</v>
      </c>
      <c r="F95">
        <v>1</v>
      </c>
      <c r="G95">
        <v>1</v>
      </c>
      <c r="H95">
        <v>3</v>
      </c>
      <c r="I95" t="s">
        <v>346</v>
      </c>
      <c r="J95" t="s">
        <v>347</v>
      </c>
      <c r="K95" t="s">
        <v>348</v>
      </c>
      <c r="L95">
        <v>1348</v>
      </c>
      <c r="N95">
        <v>1009</v>
      </c>
      <c r="O95" t="s">
        <v>28</v>
      </c>
      <c r="P95" t="s">
        <v>28</v>
      </c>
      <c r="Q95">
        <v>1000</v>
      </c>
      <c r="W95">
        <v>0</v>
      </c>
      <c r="X95">
        <v>-45966985</v>
      </c>
      <c r="Y95">
        <f t="shared" si="66"/>
        <v>1.2999999999999999E-2</v>
      </c>
      <c r="AA95">
        <v>14373.6</v>
      </c>
      <c r="AB95">
        <v>0</v>
      </c>
      <c r="AC95">
        <v>0</v>
      </c>
      <c r="AD95">
        <v>0</v>
      </c>
      <c r="AE95">
        <v>11978</v>
      </c>
      <c r="AF95">
        <v>0</v>
      </c>
      <c r="AG95">
        <v>0</v>
      </c>
      <c r="AH95">
        <v>0</v>
      </c>
      <c r="AI95">
        <v>1.2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0</v>
      </c>
      <c r="AQ95">
        <v>1</v>
      </c>
      <c r="AR95">
        <v>0</v>
      </c>
      <c r="AS95" t="s">
        <v>3</v>
      </c>
      <c r="AT95">
        <v>1.2999999999999999E-2</v>
      </c>
      <c r="AU95" t="s">
        <v>3</v>
      </c>
      <c r="AV95">
        <v>0</v>
      </c>
      <c r="AW95">
        <v>2</v>
      </c>
      <c r="AX95">
        <v>50265874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155.714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155.714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ROUND(Y95*Source!I49,7)</f>
        <v>0</v>
      </c>
      <c r="CY95">
        <f t="shared" si="67"/>
        <v>14373.6</v>
      </c>
      <c r="CZ95">
        <f t="shared" si="68"/>
        <v>11978</v>
      </c>
      <c r="DA95">
        <f t="shared" si="69"/>
        <v>1.2</v>
      </c>
      <c r="DB95">
        <f t="shared" si="70"/>
        <v>155.71</v>
      </c>
      <c r="DC95">
        <f t="shared" si="71"/>
        <v>0</v>
      </c>
      <c r="DD95" t="s">
        <v>3</v>
      </c>
      <c r="DE95" t="s">
        <v>3</v>
      </c>
      <c r="DF95">
        <f>ROUND(ROUND(AE95*AI95,2)*CX95,2)</f>
        <v>0</v>
      </c>
      <c r="DG95">
        <f t="shared" si="65"/>
        <v>0</v>
      </c>
      <c r="DH95">
        <f t="shared" si="53"/>
        <v>0</v>
      </c>
      <c r="DI95">
        <f t="shared" si="54"/>
        <v>0</v>
      </c>
      <c r="DJ95">
        <f t="shared" si="72"/>
        <v>0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ROW(Source!A49)</f>
        <v>49</v>
      </c>
      <c r="B96">
        <v>50265625</v>
      </c>
      <c r="C96">
        <v>50265843</v>
      </c>
      <c r="D96">
        <v>39625749</v>
      </c>
      <c r="E96">
        <v>1</v>
      </c>
      <c r="F96">
        <v>1</v>
      </c>
      <c r="G96">
        <v>1</v>
      </c>
      <c r="H96">
        <v>3</v>
      </c>
      <c r="I96" t="s">
        <v>377</v>
      </c>
      <c r="J96" t="s">
        <v>378</v>
      </c>
      <c r="K96" t="s">
        <v>379</v>
      </c>
      <c r="L96">
        <v>1348</v>
      </c>
      <c r="N96">
        <v>1009</v>
      </c>
      <c r="O96" t="s">
        <v>28</v>
      </c>
      <c r="P96" t="s">
        <v>28</v>
      </c>
      <c r="Q96">
        <v>1000</v>
      </c>
      <c r="W96">
        <v>0</v>
      </c>
      <c r="X96">
        <v>1174253204</v>
      </c>
      <c r="Y96">
        <f t="shared" si="66"/>
        <v>2.5000000000000001E-2</v>
      </c>
      <c r="AA96">
        <v>991.58</v>
      </c>
      <c r="AB96">
        <v>0</v>
      </c>
      <c r="AC96">
        <v>0</v>
      </c>
      <c r="AD96">
        <v>0</v>
      </c>
      <c r="AE96">
        <v>734.5</v>
      </c>
      <c r="AF96">
        <v>0</v>
      </c>
      <c r="AG96">
        <v>0</v>
      </c>
      <c r="AH96">
        <v>0</v>
      </c>
      <c r="AI96">
        <v>1.35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0</v>
      </c>
      <c r="AQ96">
        <v>1</v>
      </c>
      <c r="AR96">
        <v>0</v>
      </c>
      <c r="AS96" t="s">
        <v>3</v>
      </c>
      <c r="AT96">
        <v>2.5000000000000001E-2</v>
      </c>
      <c r="AU96" t="s">
        <v>3</v>
      </c>
      <c r="AV96">
        <v>0</v>
      </c>
      <c r="AW96">
        <v>2</v>
      </c>
      <c r="AX96">
        <v>50265875</v>
      </c>
      <c r="AY96">
        <v>1</v>
      </c>
      <c r="AZ96">
        <v>0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18.362500000000001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18.362500000000001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ROUND(Y96*Source!I49,7)</f>
        <v>0</v>
      </c>
      <c r="CY96">
        <f t="shared" si="67"/>
        <v>991.58</v>
      </c>
      <c r="CZ96">
        <f t="shared" si="68"/>
        <v>734.5</v>
      </c>
      <c r="DA96">
        <f t="shared" si="69"/>
        <v>1.35</v>
      </c>
      <c r="DB96">
        <f t="shared" si="70"/>
        <v>18.36</v>
      </c>
      <c r="DC96">
        <f t="shared" si="71"/>
        <v>0</v>
      </c>
      <c r="DD96" t="s">
        <v>3</v>
      </c>
      <c r="DE96" t="s">
        <v>3</v>
      </c>
      <c r="DF96">
        <f>ROUND(ROUND(AE96*AI96,2)*CX96,2)</f>
        <v>0</v>
      </c>
      <c r="DG96">
        <f t="shared" si="65"/>
        <v>0</v>
      </c>
      <c r="DH96">
        <f t="shared" si="53"/>
        <v>0</v>
      </c>
      <c r="DI96">
        <f t="shared" si="54"/>
        <v>0</v>
      </c>
      <c r="DJ96">
        <f t="shared" si="72"/>
        <v>0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ROW(Source!A49)</f>
        <v>49</v>
      </c>
      <c r="B97">
        <v>50265625</v>
      </c>
      <c r="C97">
        <v>50265843</v>
      </c>
      <c r="D97">
        <v>39609739</v>
      </c>
      <c r="E97">
        <v>70</v>
      </c>
      <c r="F97">
        <v>1</v>
      </c>
      <c r="G97">
        <v>1</v>
      </c>
      <c r="H97">
        <v>3</v>
      </c>
      <c r="I97" t="s">
        <v>67</v>
      </c>
      <c r="J97" t="s">
        <v>3</v>
      </c>
      <c r="K97" t="s">
        <v>68</v>
      </c>
      <c r="L97">
        <v>1339</v>
      </c>
      <c r="N97">
        <v>1007</v>
      </c>
      <c r="O97" t="s">
        <v>18</v>
      </c>
      <c r="P97" t="s">
        <v>18</v>
      </c>
      <c r="Q97">
        <v>1</v>
      </c>
      <c r="W97">
        <v>0</v>
      </c>
      <c r="X97">
        <v>-157982121</v>
      </c>
      <c r="Y97">
        <f t="shared" si="66"/>
        <v>101.5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 t="s">
        <v>3</v>
      </c>
      <c r="AT97">
        <v>101.5</v>
      </c>
      <c r="AU97" t="s">
        <v>3</v>
      </c>
      <c r="AV97">
        <v>0</v>
      </c>
      <c r="AW97">
        <v>2</v>
      </c>
      <c r="AX97">
        <v>50265876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ROUND(Y97*Source!I49,7)</f>
        <v>0</v>
      </c>
      <c r="CY97">
        <f t="shared" si="67"/>
        <v>0</v>
      </c>
      <c r="CZ97">
        <f t="shared" si="68"/>
        <v>0</v>
      </c>
      <c r="DA97">
        <f t="shared" si="69"/>
        <v>1</v>
      </c>
      <c r="DB97">
        <f t="shared" si="70"/>
        <v>0</v>
      </c>
      <c r="DC97">
        <f t="shared" si="71"/>
        <v>0</v>
      </c>
      <c r="DD97" t="s">
        <v>3</v>
      </c>
      <c r="DE97" t="s">
        <v>3</v>
      </c>
      <c r="DF97">
        <f>ROUND(ROUND(AE97,2)*CX97,2)</f>
        <v>0</v>
      </c>
      <c r="DG97">
        <f t="shared" si="65"/>
        <v>0</v>
      </c>
      <c r="DH97">
        <f t="shared" ref="DH97:DH128" si="73">ROUND(ROUND(AG97,2)*CX97,2)</f>
        <v>0</v>
      </c>
      <c r="DI97">
        <f t="shared" ref="DI97:DI128" si="74">ROUND(ROUND(AH97,2)*CX97,2)</f>
        <v>0</v>
      </c>
      <c r="DJ97">
        <f t="shared" si="72"/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ROW(Source!A49)</f>
        <v>49</v>
      </c>
      <c r="B98">
        <v>50265625</v>
      </c>
      <c r="C98">
        <v>50265843</v>
      </c>
      <c r="D98">
        <v>39640745</v>
      </c>
      <c r="E98">
        <v>1</v>
      </c>
      <c r="F98">
        <v>1</v>
      </c>
      <c r="G98">
        <v>1</v>
      </c>
      <c r="H98">
        <v>3</v>
      </c>
      <c r="I98" t="s">
        <v>424</v>
      </c>
      <c r="J98" t="s">
        <v>425</v>
      </c>
      <c r="K98" t="s">
        <v>426</v>
      </c>
      <c r="L98">
        <v>1348</v>
      </c>
      <c r="N98">
        <v>1009</v>
      </c>
      <c r="O98" t="s">
        <v>28</v>
      </c>
      <c r="P98" t="s">
        <v>28</v>
      </c>
      <c r="Q98">
        <v>1000</v>
      </c>
      <c r="W98">
        <v>0</v>
      </c>
      <c r="X98">
        <v>-120483918</v>
      </c>
      <c r="Y98">
        <f t="shared" si="66"/>
        <v>3.0300000000000001E-2</v>
      </c>
      <c r="AA98">
        <v>4366.1000000000004</v>
      </c>
      <c r="AB98">
        <v>0</v>
      </c>
      <c r="AC98">
        <v>0</v>
      </c>
      <c r="AD98">
        <v>0</v>
      </c>
      <c r="AE98">
        <v>4455.2</v>
      </c>
      <c r="AF98">
        <v>0</v>
      </c>
      <c r="AG98">
        <v>0</v>
      </c>
      <c r="AH98">
        <v>0</v>
      </c>
      <c r="AI98">
        <v>0.98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0</v>
      </c>
      <c r="AQ98">
        <v>1</v>
      </c>
      <c r="AR98">
        <v>0</v>
      </c>
      <c r="AS98" t="s">
        <v>3</v>
      </c>
      <c r="AT98">
        <v>3.0300000000000001E-2</v>
      </c>
      <c r="AU98" t="s">
        <v>3</v>
      </c>
      <c r="AV98">
        <v>0</v>
      </c>
      <c r="AW98">
        <v>2</v>
      </c>
      <c r="AX98">
        <v>50265877</v>
      </c>
      <c r="AY98">
        <v>1</v>
      </c>
      <c r="AZ98">
        <v>0</v>
      </c>
      <c r="BA98">
        <v>98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134.99256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134.99256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ROUND(Y98*Source!I49,7)</f>
        <v>0</v>
      </c>
      <c r="CY98">
        <f t="shared" si="67"/>
        <v>4366.1000000000004</v>
      </c>
      <c r="CZ98">
        <f t="shared" si="68"/>
        <v>4455.2</v>
      </c>
      <c r="DA98">
        <f t="shared" si="69"/>
        <v>0.98</v>
      </c>
      <c r="DB98">
        <f t="shared" si="70"/>
        <v>134.99</v>
      </c>
      <c r="DC98">
        <f t="shared" si="71"/>
        <v>0</v>
      </c>
      <c r="DD98" t="s">
        <v>3</v>
      </c>
      <c r="DE98" t="s">
        <v>3</v>
      </c>
      <c r="DF98">
        <f>ROUND(ROUND(AE98*AI98,2)*CX98,2)</f>
        <v>0</v>
      </c>
      <c r="DG98">
        <f t="shared" si="65"/>
        <v>0</v>
      </c>
      <c r="DH98">
        <f t="shared" si="73"/>
        <v>0</v>
      </c>
      <c r="DI98">
        <f t="shared" si="74"/>
        <v>0</v>
      </c>
      <c r="DJ98">
        <f t="shared" si="72"/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ROW(Source!A49)</f>
        <v>49</v>
      </c>
      <c r="B99">
        <v>50265625</v>
      </c>
      <c r="C99">
        <v>50265843</v>
      </c>
      <c r="D99">
        <v>39611090</v>
      </c>
      <c r="E99">
        <v>70</v>
      </c>
      <c r="F99">
        <v>1</v>
      </c>
      <c r="G99">
        <v>1</v>
      </c>
      <c r="H99">
        <v>3</v>
      </c>
      <c r="I99" t="s">
        <v>26</v>
      </c>
      <c r="J99" t="s">
        <v>3</v>
      </c>
      <c r="K99" t="s">
        <v>27</v>
      </c>
      <c r="L99">
        <v>1348</v>
      </c>
      <c r="N99">
        <v>1009</v>
      </c>
      <c r="O99" t="s">
        <v>28</v>
      </c>
      <c r="P99" t="s">
        <v>28</v>
      </c>
      <c r="Q99">
        <v>1000</v>
      </c>
      <c r="W99">
        <v>0</v>
      </c>
      <c r="X99">
        <v>1471899773</v>
      </c>
      <c r="Y99">
        <f t="shared" si="66"/>
        <v>6.6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 t="s">
        <v>3</v>
      </c>
      <c r="AT99">
        <v>6.6</v>
      </c>
      <c r="AU99" t="s">
        <v>3</v>
      </c>
      <c r="AV99">
        <v>0</v>
      </c>
      <c r="AW99">
        <v>2</v>
      </c>
      <c r="AX99">
        <v>50265878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ROUND(Y99*Source!I49,7)</f>
        <v>0</v>
      </c>
      <c r="CY99">
        <f t="shared" si="67"/>
        <v>0</v>
      </c>
      <c r="CZ99">
        <f t="shared" si="68"/>
        <v>0</v>
      </c>
      <c r="DA99">
        <f t="shared" si="69"/>
        <v>1</v>
      </c>
      <c r="DB99">
        <f t="shared" si="70"/>
        <v>0</v>
      </c>
      <c r="DC99">
        <f t="shared" si="71"/>
        <v>0</v>
      </c>
      <c r="DD99" t="s">
        <v>3</v>
      </c>
      <c r="DE99" t="s">
        <v>3</v>
      </c>
      <c r="DF99">
        <f t="shared" ref="DF99:DF106" si="75">ROUND(ROUND(AE99,2)*CX99,2)</f>
        <v>0</v>
      </c>
      <c r="DG99">
        <f t="shared" si="65"/>
        <v>0</v>
      </c>
      <c r="DH99">
        <f t="shared" si="73"/>
        <v>0</v>
      </c>
      <c r="DI99">
        <f t="shared" si="74"/>
        <v>0</v>
      </c>
      <c r="DJ99">
        <f t="shared" si="72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ROW(Source!A49)</f>
        <v>49</v>
      </c>
      <c r="B100">
        <v>50265625</v>
      </c>
      <c r="C100">
        <v>50265843</v>
      </c>
      <c r="D100">
        <v>39644911</v>
      </c>
      <c r="E100">
        <v>1</v>
      </c>
      <c r="F100">
        <v>1</v>
      </c>
      <c r="G100">
        <v>1</v>
      </c>
      <c r="H100">
        <v>3</v>
      </c>
      <c r="I100" t="s">
        <v>427</v>
      </c>
      <c r="J100" t="s">
        <v>428</v>
      </c>
      <c r="K100" t="s">
        <v>429</v>
      </c>
      <c r="L100">
        <v>1339</v>
      </c>
      <c r="N100">
        <v>1007</v>
      </c>
      <c r="O100" t="s">
        <v>18</v>
      </c>
      <c r="P100" t="s">
        <v>18</v>
      </c>
      <c r="Q100">
        <v>1</v>
      </c>
      <c r="W100">
        <v>0</v>
      </c>
      <c r="X100">
        <v>-896765309</v>
      </c>
      <c r="Y100">
        <f t="shared" si="66"/>
        <v>0.14000000000000001</v>
      </c>
      <c r="AA100">
        <v>1100</v>
      </c>
      <c r="AB100">
        <v>0</v>
      </c>
      <c r="AC100">
        <v>0</v>
      </c>
      <c r="AD100">
        <v>0</v>
      </c>
      <c r="AE100">
        <v>1100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-2</v>
      </c>
      <c r="AN100">
        <v>0</v>
      </c>
      <c r="AO100">
        <v>0</v>
      </c>
      <c r="AP100">
        <v>0</v>
      </c>
      <c r="AQ100">
        <v>1</v>
      </c>
      <c r="AR100">
        <v>0</v>
      </c>
      <c r="AS100" t="s">
        <v>3</v>
      </c>
      <c r="AT100">
        <v>0.14000000000000001</v>
      </c>
      <c r="AU100" t="s">
        <v>3</v>
      </c>
      <c r="AV100">
        <v>0</v>
      </c>
      <c r="AW100">
        <v>2</v>
      </c>
      <c r="AX100">
        <v>50265879</v>
      </c>
      <c r="AY100">
        <v>1</v>
      </c>
      <c r="AZ100">
        <v>0</v>
      </c>
      <c r="BA100">
        <v>100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154.00000000000003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154.00000000000003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ROUND(Y100*Source!I49,7)</f>
        <v>0</v>
      </c>
      <c r="CY100">
        <f t="shared" si="67"/>
        <v>1100</v>
      </c>
      <c r="CZ100">
        <f t="shared" si="68"/>
        <v>1100</v>
      </c>
      <c r="DA100">
        <f t="shared" si="69"/>
        <v>1</v>
      </c>
      <c r="DB100">
        <f t="shared" si="70"/>
        <v>154</v>
      </c>
      <c r="DC100">
        <f t="shared" si="71"/>
        <v>0</v>
      </c>
      <c r="DD100" t="s">
        <v>3</v>
      </c>
      <c r="DE100" t="s">
        <v>3</v>
      </c>
      <c r="DF100">
        <f t="shared" si="75"/>
        <v>0</v>
      </c>
      <c r="DG100">
        <f t="shared" si="65"/>
        <v>0</v>
      </c>
      <c r="DH100">
        <f t="shared" si="73"/>
        <v>0</v>
      </c>
      <c r="DI100">
        <f t="shared" si="74"/>
        <v>0</v>
      </c>
      <c r="DJ100">
        <f t="shared" si="72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ROW(Source!A49)</f>
        <v>49</v>
      </c>
      <c r="B101">
        <v>50265625</v>
      </c>
      <c r="C101">
        <v>50265843</v>
      </c>
      <c r="D101">
        <v>39644919</v>
      </c>
      <c r="E101">
        <v>1</v>
      </c>
      <c r="F101">
        <v>1</v>
      </c>
      <c r="G101">
        <v>1</v>
      </c>
      <c r="H101">
        <v>3</v>
      </c>
      <c r="I101" t="s">
        <v>383</v>
      </c>
      <c r="J101" t="s">
        <v>384</v>
      </c>
      <c r="K101" t="s">
        <v>385</v>
      </c>
      <c r="L101">
        <v>1339</v>
      </c>
      <c r="N101">
        <v>1007</v>
      </c>
      <c r="O101" t="s">
        <v>18</v>
      </c>
      <c r="P101" t="s">
        <v>18</v>
      </c>
      <c r="Q101">
        <v>1</v>
      </c>
      <c r="W101">
        <v>0</v>
      </c>
      <c r="X101">
        <v>1125321039</v>
      </c>
      <c r="Y101">
        <f t="shared" si="66"/>
        <v>0.47</v>
      </c>
      <c r="AA101">
        <v>1056</v>
      </c>
      <c r="AB101">
        <v>0</v>
      </c>
      <c r="AC101">
        <v>0</v>
      </c>
      <c r="AD101">
        <v>0</v>
      </c>
      <c r="AE101">
        <v>1056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0</v>
      </c>
      <c r="AQ101">
        <v>1</v>
      </c>
      <c r="AR101">
        <v>0</v>
      </c>
      <c r="AS101" t="s">
        <v>3</v>
      </c>
      <c r="AT101">
        <v>0.47</v>
      </c>
      <c r="AU101" t="s">
        <v>3</v>
      </c>
      <c r="AV101">
        <v>0</v>
      </c>
      <c r="AW101">
        <v>2</v>
      </c>
      <c r="AX101">
        <v>50265880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496.32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1</v>
      </c>
      <c r="BQ101">
        <v>496.32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1</v>
      </c>
      <c r="CV101">
        <v>0</v>
      </c>
      <c r="CW101">
        <v>0</v>
      </c>
      <c r="CX101">
        <f>ROUND(Y101*Source!I49,7)</f>
        <v>0</v>
      </c>
      <c r="CY101">
        <f t="shared" si="67"/>
        <v>1056</v>
      </c>
      <c r="CZ101">
        <f t="shared" si="68"/>
        <v>1056</v>
      </c>
      <c r="DA101">
        <f t="shared" si="69"/>
        <v>1</v>
      </c>
      <c r="DB101">
        <f t="shared" si="70"/>
        <v>496.32</v>
      </c>
      <c r="DC101">
        <f t="shared" si="71"/>
        <v>0</v>
      </c>
      <c r="DD101" t="s">
        <v>3</v>
      </c>
      <c r="DE101" t="s">
        <v>3</v>
      </c>
      <c r="DF101">
        <f t="shared" si="75"/>
        <v>0</v>
      </c>
      <c r="DG101">
        <f t="shared" si="65"/>
        <v>0</v>
      </c>
      <c r="DH101">
        <f t="shared" si="73"/>
        <v>0</v>
      </c>
      <c r="DI101">
        <f t="shared" si="74"/>
        <v>0</v>
      </c>
      <c r="DJ101">
        <f t="shared" si="72"/>
        <v>0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ROW(Source!A49)</f>
        <v>49</v>
      </c>
      <c r="B102">
        <v>50265625</v>
      </c>
      <c r="C102">
        <v>50265843</v>
      </c>
      <c r="D102">
        <v>39646108</v>
      </c>
      <c r="E102">
        <v>1</v>
      </c>
      <c r="F102">
        <v>1</v>
      </c>
      <c r="G102">
        <v>1</v>
      </c>
      <c r="H102">
        <v>3</v>
      </c>
      <c r="I102" t="s">
        <v>386</v>
      </c>
      <c r="J102" t="s">
        <v>387</v>
      </c>
      <c r="K102" t="s">
        <v>388</v>
      </c>
      <c r="L102">
        <v>1327</v>
      </c>
      <c r="N102">
        <v>1005</v>
      </c>
      <c r="O102" t="s">
        <v>389</v>
      </c>
      <c r="P102" t="s">
        <v>389</v>
      </c>
      <c r="Q102">
        <v>1</v>
      </c>
      <c r="W102">
        <v>0</v>
      </c>
      <c r="X102">
        <v>334453153</v>
      </c>
      <c r="Y102">
        <f t="shared" si="66"/>
        <v>39.200000000000003</v>
      </c>
      <c r="AA102">
        <v>35.53</v>
      </c>
      <c r="AB102">
        <v>0</v>
      </c>
      <c r="AC102">
        <v>0</v>
      </c>
      <c r="AD102">
        <v>0</v>
      </c>
      <c r="AE102">
        <v>35.53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0</v>
      </c>
      <c r="AQ102">
        <v>1</v>
      </c>
      <c r="AR102">
        <v>0</v>
      </c>
      <c r="AS102" t="s">
        <v>3</v>
      </c>
      <c r="AT102">
        <v>39.200000000000003</v>
      </c>
      <c r="AU102" t="s">
        <v>3</v>
      </c>
      <c r="AV102">
        <v>0</v>
      </c>
      <c r="AW102">
        <v>2</v>
      </c>
      <c r="AX102">
        <v>50265881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1392.7760000000001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1</v>
      </c>
      <c r="BQ102">
        <v>1392.7760000000001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v>0</v>
      </c>
      <c r="CX102">
        <f>ROUND(Y102*Source!I49,7)</f>
        <v>0</v>
      </c>
      <c r="CY102">
        <f t="shared" si="67"/>
        <v>35.53</v>
      </c>
      <c r="CZ102">
        <f t="shared" si="68"/>
        <v>35.53</v>
      </c>
      <c r="DA102">
        <f t="shared" si="69"/>
        <v>1</v>
      </c>
      <c r="DB102">
        <f t="shared" si="70"/>
        <v>1392.78</v>
      </c>
      <c r="DC102">
        <f t="shared" si="71"/>
        <v>0</v>
      </c>
      <c r="DD102" t="s">
        <v>3</v>
      </c>
      <c r="DE102" t="s">
        <v>3</v>
      </c>
      <c r="DF102">
        <f t="shared" si="75"/>
        <v>0</v>
      </c>
      <c r="DG102">
        <f t="shared" si="65"/>
        <v>0</v>
      </c>
      <c r="DH102">
        <f t="shared" si="73"/>
        <v>0</v>
      </c>
      <c r="DI102">
        <f t="shared" si="74"/>
        <v>0</v>
      </c>
      <c r="DJ102">
        <f t="shared" si="72"/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ROW(Source!A52)</f>
        <v>52</v>
      </c>
      <c r="B103">
        <v>50265625</v>
      </c>
      <c r="C103">
        <v>50265884</v>
      </c>
      <c r="D103">
        <v>49188501</v>
      </c>
      <c r="E103">
        <v>117</v>
      </c>
      <c r="F103">
        <v>1</v>
      </c>
      <c r="G103">
        <v>1</v>
      </c>
      <c r="H103">
        <v>1</v>
      </c>
      <c r="I103" t="s">
        <v>416</v>
      </c>
      <c r="J103" t="s">
        <v>3</v>
      </c>
      <c r="K103" t="s">
        <v>430</v>
      </c>
      <c r="L103">
        <v>1191</v>
      </c>
      <c r="N103">
        <v>1013</v>
      </c>
      <c r="O103" t="s">
        <v>337</v>
      </c>
      <c r="P103" t="s">
        <v>337</v>
      </c>
      <c r="Q103">
        <v>1</v>
      </c>
      <c r="W103">
        <v>0</v>
      </c>
      <c r="X103">
        <v>370475345</v>
      </c>
      <c r="Y103">
        <f t="shared" si="66"/>
        <v>8</v>
      </c>
      <c r="AA103">
        <v>0</v>
      </c>
      <c r="AB103">
        <v>0</v>
      </c>
      <c r="AC103">
        <v>0</v>
      </c>
      <c r="AD103">
        <v>322.76</v>
      </c>
      <c r="AE103">
        <v>0</v>
      </c>
      <c r="AF103">
        <v>0</v>
      </c>
      <c r="AG103">
        <v>0</v>
      </c>
      <c r="AH103">
        <v>322.76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8</v>
      </c>
      <c r="AU103" t="s">
        <v>3</v>
      </c>
      <c r="AV103">
        <v>1</v>
      </c>
      <c r="AW103">
        <v>2</v>
      </c>
      <c r="AX103">
        <v>50265890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2582.08</v>
      </c>
      <c r="BN103">
        <v>8</v>
      </c>
      <c r="BO103">
        <v>0</v>
      </c>
      <c r="BP103">
        <v>1</v>
      </c>
      <c r="BQ103">
        <v>0</v>
      </c>
      <c r="BR103">
        <v>0</v>
      </c>
      <c r="BS103">
        <v>0</v>
      </c>
      <c r="BT103">
        <v>2582.08</v>
      </c>
      <c r="BU103">
        <v>8</v>
      </c>
      <c r="BV103">
        <v>0</v>
      </c>
      <c r="BW103">
        <v>1</v>
      </c>
      <c r="CU103">
        <f>ROUND(AT103*Source!I52*AH103*AL103,2)</f>
        <v>0</v>
      </c>
      <c r="CV103">
        <f>ROUND(Y103*Source!I52,7)</f>
        <v>0</v>
      </c>
      <c r="CW103">
        <v>0</v>
      </c>
      <c r="CX103">
        <f>ROUND(Y103*Source!I52,7)</f>
        <v>0</v>
      </c>
      <c r="CY103">
        <f>AD103</f>
        <v>322.76</v>
      </c>
      <c r="CZ103">
        <f>AH103</f>
        <v>322.76</v>
      </c>
      <c r="DA103">
        <f>AL103</f>
        <v>1</v>
      </c>
      <c r="DB103">
        <f t="shared" si="70"/>
        <v>2582.08</v>
      </c>
      <c r="DC103">
        <f t="shared" si="71"/>
        <v>0</v>
      </c>
      <c r="DD103" t="s">
        <v>3</v>
      </c>
      <c r="DE103" t="s">
        <v>3</v>
      </c>
      <c r="DF103">
        <f t="shared" si="75"/>
        <v>0</v>
      </c>
      <c r="DG103">
        <f t="shared" si="65"/>
        <v>0</v>
      </c>
      <c r="DH103">
        <f t="shared" si="73"/>
        <v>0</v>
      </c>
      <c r="DI103">
        <f t="shared" si="74"/>
        <v>0</v>
      </c>
      <c r="DJ103">
        <f>DI103</f>
        <v>0</v>
      </c>
      <c r="DK103">
        <v>1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ROW(Source!A52)</f>
        <v>52</v>
      </c>
      <c r="B104">
        <v>50265625</v>
      </c>
      <c r="C104">
        <v>50265884</v>
      </c>
      <c r="D104">
        <v>49188735</v>
      </c>
      <c r="E104">
        <v>117</v>
      </c>
      <c r="F104">
        <v>1</v>
      </c>
      <c r="G104">
        <v>1</v>
      </c>
      <c r="H104">
        <v>1</v>
      </c>
      <c r="I104" t="s">
        <v>338</v>
      </c>
      <c r="J104" t="s">
        <v>3</v>
      </c>
      <c r="K104" t="s">
        <v>339</v>
      </c>
      <c r="L104">
        <v>1191</v>
      </c>
      <c r="N104">
        <v>1013</v>
      </c>
      <c r="O104" t="s">
        <v>337</v>
      </c>
      <c r="P104" t="s">
        <v>337</v>
      </c>
      <c r="Q104">
        <v>1</v>
      </c>
      <c r="W104">
        <v>0</v>
      </c>
      <c r="X104">
        <v>-1417349443</v>
      </c>
      <c r="Y104">
        <f t="shared" si="66"/>
        <v>23.2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23.2</v>
      </c>
      <c r="AU104" t="s">
        <v>3</v>
      </c>
      <c r="AV104">
        <v>2</v>
      </c>
      <c r="AW104">
        <v>2</v>
      </c>
      <c r="AX104">
        <v>50265891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ROUND(Y104*Source!I52,7)</f>
        <v>0</v>
      </c>
      <c r="CY104">
        <f>AD104</f>
        <v>0</v>
      </c>
      <c r="CZ104">
        <f>AH104</f>
        <v>0</v>
      </c>
      <c r="DA104">
        <f>AL104</f>
        <v>1</v>
      </c>
      <c r="DB104">
        <f t="shared" si="70"/>
        <v>0</v>
      </c>
      <c r="DC104">
        <f t="shared" si="71"/>
        <v>0</v>
      </c>
      <c r="DD104" t="s">
        <v>3</v>
      </c>
      <c r="DE104" t="s">
        <v>3</v>
      </c>
      <c r="DF104">
        <f t="shared" si="75"/>
        <v>0</v>
      </c>
      <c r="DG104">
        <f t="shared" si="65"/>
        <v>0</v>
      </c>
      <c r="DH104">
        <f t="shared" si="73"/>
        <v>0</v>
      </c>
      <c r="DI104">
        <f t="shared" si="74"/>
        <v>0</v>
      </c>
      <c r="DJ104">
        <f>DI104</f>
        <v>0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ROW(Source!A52)</f>
        <v>52</v>
      </c>
      <c r="B105">
        <v>50265625</v>
      </c>
      <c r="C105">
        <v>50265884</v>
      </c>
      <c r="D105">
        <v>49194793</v>
      </c>
      <c r="E105">
        <v>1</v>
      </c>
      <c r="F105">
        <v>1</v>
      </c>
      <c r="G105">
        <v>1</v>
      </c>
      <c r="H105">
        <v>2</v>
      </c>
      <c r="I105" t="s">
        <v>431</v>
      </c>
      <c r="J105" t="s">
        <v>432</v>
      </c>
      <c r="K105" t="s">
        <v>433</v>
      </c>
      <c r="L105">
        <v>1368</v>
      </c>
      <c r="N105">
        <v>1011</v>
      </c>
      <c r="O105" t="s">
        <v>434</v>
      </c>
      <c r="P105" t="s">
        <v>434</v>
      </c>
      <c r="Q105">
        <v>1</v>
      </c>
      <c r="W105">
        <v>0</v>
      </c>
      <c r="X105">
        <v>1292207217</v>
      </c>
      <c r="Y105">
        <f t="shared" si="66"/>
        <v>5.8</v>
      </c>
      <c r="AA105">
        <v>0</v>
      </c>
      <c r="AB105">
        <v>1278.06</v>
      </c>
      <c r="AC105">
        <v>533</v>
      </c>
      <c r="AD105">
        <v>0</v>
      </c>
      <c r="AE105">
        <v>0</v>
      </c>
      <c r="AF105">
        <v>887.54</v>
      </c>
      <c r="AG105">
        <v>533</v>
      </c>
      <c r="AH105">
        <v>0</v>
      </c>
      <c r="AI105">
        <v>1</v>
      </c>
      <c r="AJ105">
        <v>1.44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5.8</v>
      </c>
      <c r="AU105" t="s">
        <v>3</v>
      </c>
      <c r="AV105">
        <v>1</v>
      </c>
      <c r="AW105">
        <v>2</v>
      </c>
      <c r="AX105">
        <v>50265892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5147.732</v>
      </c>
      <c r="BL105">
        <v>3091.4</v>
      </c>
      <c r="BM105">
        <v>0</v>
      </c>
      <c r="BN105">
        <v>0</v>
      </c>
      <c r="BO105">
        <v>5.8</v>
      </c>
      <c r="BP105">
        <v>1</v>
      </c>
      <c r="BQ105">
        <v>0</v>
      </c>
      <c r="BR105">
        <v>5147.732</v>
      </c>
      <c r="BS105">
        <v>3091.4</v>
      </c>
      <c r="BT105">
        <v>0</v>
      </c>
      <c r="BU105">
        <v>0</v>
      </c>
      <c r="BV105">
        <v>5.8</v>
      </c>
      <c r="BW105">
        <v>1</v>
      </c>
      <c r="CV105">
        <v>0</v>
      </c>
      <c r="CW105">
        <f>ROUND(Y105*Source!I52*DO105,7)</f>
        <v>0</v>
      </c>
      <c r="CX105">
        <f>ROUND(Y105*Source!I52,7)</f>
        <v>0</v>
      </c>
      <c r="CY105">
        <f>AB105</f>
        <v>1278.06</v>
      </c>
      <c r="CZ105">
        <f>AF105</f>
        <v>887.54</v>
      </c>
      <c r="DA105">
        <f>AJ105</f>
        <v>1.44</v>
      </c>
      <c r="DB105">
        <f t="shared" si="70"/>
        <v>5147.7299999999996</v>
      </c>
      <c r="DC105">
        <f t="shared" si="71"/>
        <v>3091.4</v>
      </c>
      <c r="DD105" t="s">
        <v>3</v>
      </c>
      <c r="DE105" t="s">
        <v>3</v>
      </c>
      <c r="DF105">
        <f t="shared" si="75"/>
        <v>0</v>
      </c>
      <c r="DG105">
        <f>ROUND(ROUND(AF105*AJ105,2)*CX105,2)</f>
        <v>0</v>
      </c>
      <c r="DH105">
        <f t="shared" si="73"/>
        <v>0</v>
      </c>
      <c r="DI105">
        <f t="shared" si="74"/>
        <v>0</v>
      </c>
      <c r="DJ105">
        <f>DG105+DH105</f>
        <v>0</v>
      </c>
      <c r="DK105">
        <v>0</v>
      </c>
      <c r="DL105" t="s">
        <v>435</v>
      </c>
      <c r="DM105">
        <v>6</v>
      </c>
      <c r="DN105" t="s">
        <v>337</v>
      </c>
      <c r="DO105">
        <v>1</v>
      </c>
    </row>
    <row r="106" spans="1:119" x14ac:dyDescent="0.2">
      <c r="A106">
        <f>ROW(Source!A52)</f>
        <v>52</v>
      </c>
      <c r="B106">
        <v>50265625</v>
      </c>
      <c r="C106">
        <v>50265884</v>
      </c>
      <c r="D106">
        <v>49194839</v>
      </c>
      <c r="E106">
        <v>1</v>
      </c>
      <c r="F106">
        <v>1</v>
      </c>
      <c r="G106">
        <v>1</v>
      </c>
      <c r="H106">
        <v>2</v>
      </c>
      <c r="I106" t="s">
        <v>436</v>
      </c>
      <c r="J106" t="s">
        <v>437</v>
      </c>
      <c r="K106" t="s">
        <v>438</v>
      </c>
      <c r="L106">
        <v>1368</v>
      </c>
      <c r="N106">
        <v>1011</v>
      </c>
      <c r="O106" t="s">
        <v>434</v>
      </c>
      <c r="P106" t="s">
        <v>434</v>
      </c>
      <c r="Q106">
        <v>1</v>
      </c>
      <c r="W106">
        <v>0</v>
      </c>
      <c r="X106">
        <v>-659683155</v>
      </c>
      <c r="Y106">
        <f t="shared" si="66"/>
        <v>17.399999999999999</v>
      </c>
      <c r="AA106">
        <v>0</v>
      </c>
      <c r="AB106">
        <v>1697.9</v>
      </c>
      <c r="AC106">
        <v>533</v>
      </c>
      <c r="AD106">
        <v>0</v>
      </c>
      <c r="AE106">
        <v>0</v>
      </c>
      <c r="AF106">
        <v>1697.9</v>
      </c>
      <c r="AG106">
        <v>533</v>
      </c>
      <c r="AH106">
        <v>0</v>
      </c>
      <c r="AI106">
        <v>1</v>
      </c>
      <c r="AJ106">
        <v>1</v>
      </c>
      <c r="AK106">
        <v>1</v>
      </c>
      <c r="AL106">
        <v>1</v>
      </c>
      <c r="AM106">
        <v>-2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17.399999999999999</v>
      </c>
      <c r="AU106" t="s">
        <v>3</v>
      </c>
      <c r="AV106">
        <v>1</v>
      </c>
      <c r="AW106">
        <v>2</v>
      </c>
      <c r="AX106">
        <v>50265893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29543.46</v>
      </c>
      <c r="BL106">
        <v>9274.1999999999989</v>
      </c>
      <c r="BM106">
        <v>0</v>
      </c>
      <c r="BN106">
        <v>0</v>
      </c>
      <c r="BO106">
        <v>17.399999999999999</v>
      </c>
      <c r="BP106">
        <v>1</v>
      </c>
      <c r="BQ106">
        <v>0</v>
      </c>
      <c r="BR106">
        <v>29543.46</v>
      </c>
      <c r="BS106">
        <v>9274.1999999999989</v>
      </c>
      <c r="BT106">
        <v>0</v>
      </c>
      <c r="BU106">
        <v>0</v>
      </c>
      <c r="BV106">
        <v>17.399999999999999</v>
      </c>
      <c r="BW106">
        <v>1</v>
      </c>
      <c r="CV106">
        <v>0</v>
      </c>
      <c r="CW106">
        <f>ROUND(Y106*Source!I52*DO106,7)</f>
        <v>0</v>
      </c>
      <c r="CX106">
        <f>ROUND(Y106*Source!I52,7)</f>
        <v>0</v>
      </c>
      <c r="CY106">
        <f>AB106</f>
        <v>1697.9</v>
      </c>
      <c r="CZ106">
        <f>AF106</f>
        <v>1697.9</v>
      </c>
      <c r="DA106">
        <f>AJ106</f>
        <v>1</v>
      </c>
      <c r="DB106">
        <f t="shared" si="70"/>
        <v>29543.46</v>
      </c>
      <c r="DC106">
        <f t="shared" si="71"/>
        <v>9274.2000000000007</v>
      </c>
      <c r="DD106" t="s">
        <v>3</v>
      </c>
      <c r="DE106" t="s">
        <v>3</v>
      </c>
      <c r="DF106">
        <f t="shared" si="75"/>
        <v>0</v>
      </c>
      <c r="DG106">
        <f>ROUND(ROUND(AF106,2)*CX106,2)</f>
        <v>0</v>
      </c>
      <c r="DH106">
        <f t="shared" si="73"/>
        <v>0</v>
      </c>
      <c r="DI106">
        <f t="shared" si="74"/>
        <v>0</v>
      </c>
      <c r="DJ106">
        <f>DG106+DH106</f>
        <v>0</v>
      </c>
      <c r="DK106">
        <v>1</v>
      </c>
      <c r="DL106" t="s">
        <v>435</v>
      </c>
      <c r="DM106">
        <v>6</v>
      </c>
      <c r="DN106" t="s">
        <v>337</v>
      </c>
      <c r="DO106">
        <v>1</v>
      </c>
    </row>
    <row r="107" spans="1:119" x14ac:dyDescent="0.2">
      <c r="A107">
        <f>ROW(Source!A52)</f>
        <v>52</v>
      </c>
      <c r="B107">
        <v>50265625</v>
      </c>
      <c r="C107">
        <v>50265884</v>
      </c>
      <c r="D107">
        <v>49265821</v>
      </c>
      <c r="E107">
        <v>1</v>
      </c>
      <c r="F107">
        <v>1</v>
      </c>
      <c r="G107">
        <v>1</v>
      </c>
      <c r="H107">
        <v>3</v>
      </c>
      <c r="I107" t="s">
        <v>439</v>
      </c>
      <c r="J107" t="s">
        <v>440</v>
      </c>
      <c r="K107" t="s">
        <v>441</v>
      </c>
      <c r="L107">
        <v>1339</v>
      </c>
      <c r="N107">
        <v>1007</v>
      </c>
      <c r="O107" t="s">
        <v>18</v>
      </c>
      <c r="P107" t="s">
        <v>18</v>
      </c>
      <c r="Q107">
        <v>1</v>
      </c>
      <c r="W107">
        <v>0</v>
      </c>
      <c r="X107">
        <v>84722443</v>
      </c>
      <c r="Y107">
        <f t="shared" si="66"/>
        <v>0.03</v>
      </c>
      <c r="AA107">
        <v>3254.82</v>
      </c>
      <c r="AB107">
        <v>0</v>
      </c>
      <c r="AC107">
        <v>0</v>
      </c>
      <c r="AD107">
        <v>0</v>
      </c>
      <c r="AE107">
        <v>2184.44</v>
      </c>
      <c r="AF107">
        <v>0</v>
      </c>
      <c r="AG107">
        <v>0</v>
      </c>
      <c r="AH107">
        <v>0</v>
      </c>
      <c r="AI107">
        <v>1.49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3</v>
      </c>
      <c r="AT107">
        <v>0.03</v>
      </c>
      <c r="AU107" t="s">
        <v>3</v>
      </c>
      <c r="AV107">
        <v>0</v>
      </c>
      <c r="AW107">
        <v>2</v>
      </c>
      <c r="AX107">
        <v>50265894</v>
      </c>
      <c r="AY107">
        <v>1</v>
      </c>
      <c r="AZ107">
        <v>0</v>
      </c>
      <c r="BA107">
        <v>107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65.533199999999994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65.533199999999994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ROUND(Y107*Source!I52,7)</f>
        <v>0</v>
      </c>
      <c r="CY107">
        <f>AA107</f>
        <v>3254.82</v>
      </c>
      <c r="CZ107">
        <f>AE107</f>
        <v>2184.44</v>
      </c>
      <c r="DA107">
        <f>AI107</f>
        <v>1.49</v>
      </c>
      <c r="DB107">
        <f t="shared" si="70"/>
        <v>65.53</v>
      </c>
      <c r="DC107">
        <f t="shared" si="71"/>
        <v>0</v>
      </c>
      <c r="DD107" t="s">
        <v>3</v>
      </c>
      <c r="DE107" t="s">
        <v>3</v>
      </c>
      <c r="DF107">
        <f>ROUND(ROUND(AE107*AI107,2)*CX107,2)</f>
        <v>0</v>
      </c>
      <c r="DG107">
        <f>ROUND(ROUND(AF107,2)*CX107,2)</f>
        <v>0</v>
      </c>
      <c r="DH107">
        <f t="shared" si="73"/>
        <v>0</v>
      </c>
      <c r="DI107">
        <f t="shared" si="74"/>
        <v>0</v>
      </c>
      <c r="DJ107">
        <f>DF107</f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ROW(Source!A54)</f>
        <v>54</v>
      </c>
      <c r="B108">
        <v>50265625</v>
      </c>
      <c r="C108">
        <v>50265896</v>
      </c>
      <c r="D108">
        <v>49188541</v>
      </c>
      <c r="E108">
        <v>117</v>
      </c>
      <c r="F108">
        <v>1</v>
      </c>
      <c r="G108">
        <v>1</v>
      </c>
      <c r="H108">
        <v>1</v>
      </c>
      <c r="I108" t="s">
        <v>442</v>
      </c>
      <c r="J108" t="s">
        <v>3</v>
      </c>
      <c r="K108" t="s">
        <v>443</v>
      </c>
      <c r="L108">
        <v>1191</v>
      </c>
      <c r="N108">
        <v>1013</v>
      </c>
      <c r="O108" t="s">
        <v>337</v>
      </c>
      <c r="P108" t="s">
        <v>337</v>
      </c>
      <c r="Q108">
        <v>1</v>
      </c>
      <c r="W108">
        <v>0</v>
      </c>
      <c r="X108">
        <v>-1833565283</v>
      </c>
      <c r="Y108">
        <f t="shared" si="66"/>
        <v>100</v>
      </c>
      <c r="AA108">
        <v>0</v>
      </c>
      <c r="AB108">
        <v>0</v>
      </c>
      <c r="AC108">
        <v>0</v>
      </c>
      <c r="AD108">
        <v>352.37</v>
      </c>
      <c r="AE108">
        <v>0</v>
      </c>
      <c r="AF108">
        <v>0</v>
      </c>
      <c r="AG108">
        <v>0</v>
      </c>
      <c r="AH108">
        <v>352.37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100</v>
      </c>
      <c r="AU108" t="s">
        <v>3</v>
      </c>
      <c r="AV108">
        <v>1</v>
      </c>
      <c r="AW108">
        <v>2</v>
      </c>
      <c r="AX108">
        <v>50265898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35237</v>
      </c>
      <c r="BN108">
        <v>100</v>
      </c>
      <c r="BO108">
        <v>0</v>
      </c>
      <c r="BP108">
        <v>1</v>
      </c>
      <c r="BQ108">
        <v>0</v>
      </c>
      <c r="BR108">
        <v>0</v>
      </c>
      <c r="BS108">
        <v>0</v>
      </c>
      <c r="BT108">
        <v>35237</v>
      </c>
      <c r="BU108">
        <v>100</v>
      </c>
      <c r="BV108">
        <v>0</v>
      </c>
      <c r="BW108">
        <v>1</v>
      </c>
      <c r="CU108">
        <f>ROUND(AT108*Source!I54*AH108*AL108,2)</f>
        <v>0</v>
      </c>
      <c r="CV108">
        <f>ROUND(Y108*Source!I54,7)</f>
        <v>0</v>
      </c>
      <c r="CW108">
        <v>0</v>
      </c>
      <c r="CX108">
        <f>ROUND(Y108*Source!I54,7)</f>
        <v>0</v>
      </c>
      <c r="CY108">
        <f>AD108</f>
        <v>352.37</v>
      </c>
      <c r="CZ108">
        <f>AH108</f>
        <v>352.37</v>
      </c>
      <c r="DA108">
        <f>AL108</f>
        <v>1</v>
      </c>
      <c r="DB108">
        <f t="shared" si="70"/>
        <v>35237</v>
      </c>
      <c r="DC108">
        <f t="shared" si="71"/>
        <v>0</v>
      </c>
      <c r="DD108" t="s">
        <v>3</v>
      </c>
      <c r="DE108" t="s">
        <v>3</v>
      </c>
      <c r="DF108">
        <f t="shared" ref="DF108:DF119" si="76">ROUND(ROUND(AE108,2)*CX108,2)</f>
        <v>0</v>
      </c>
      <c r="DG108">
        <f>ROUND(ROUND(AF108,2)*CX108,2)</f>
        <v>0</v>
      </c>
      <c r="DH108">
        <f t="shared" si="73"/>
        <v>0</v>
      </c>
      <c r="DI108">
        <f t="shared" si="74"/>
        <v>0</v>
      </c>
      <c r="DJ108">
        <f>DI108</f>
        <v>0</v>
      </c>
      <c r="DK108">
        <v>1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ROW(Source!A55)</f>
        <v>55</v>
      </c>
      <c r="B109">
        <v>50265625</v>
      </c>
      <c r="C109">
        <v>50265899</v>
      </c>
      <c r="D109">
        <v>49188541</v>
      </c>
      <c r="E109">
        <v>117</v>
      </c>
      <c r="F109">
        <v>1</v>
      </c>
      <c r="G109">
        <v>1</v>
      </c>
      <c r="H109">
        <v>1</v>
      </c>
      <c r="I109" t="s">
        <v>442</v>
      </c>
      <c r="J109" t="s">
        <v>3</v>
      </c>
      <c r="K109" t="s">
        <v>443</v>
      </c>
      <c r="L109">
        <v>1191</v>
      </c>
      <c r="N109">
        <v>1013</v>
      </c>
      <c r="O109" t="s">
        <v>337</v>
      </c>
      <c r="P109" t="s">
        <v>337</v>
      </c>
      <c r="Q109">
        <v>1</v>
      </c>
      <c r="W109">
        <v>0</v>
      </c>
      <c r="X109">
        <v>-1833565283</v>
      </c>
      <c r="Y109">
        <f t="shared" si="66"/>
        <v>12.53</v>
      </c>
      <c r="AA109">
        <v>0</v>
      </c>
      <c r="AB109">
        <v>0</v>
      </c>
      <c r="AC109">
        <v>0</v>
      </c>
      <c r="AD109">
        <v>352.37</v>
      </c>
      <c r="AE109">
        <v>0</v>
      </c>
      <c r="AF109">
        <v>0</v>
      </c>
      <c r="AG109">
        <v>0</v>
      </c>
      <c r="AH109">
        <v>352.37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3</v>
      </c>
      <c r="AT109">
        <v>12.53</v>
      </c>
      <c r="AU109" t="s">
        <v>3</v>
      </c>
      <c r="AV109">
        <v>1</v>
      </c>
      <c r="AW109">
        <v>2</v>
      </c>
      <c r="AX109">
        <v>50265904</v>
      </c>
      <c r="AY109">
        <v>1</v>
      </c>
      <c r="AZ109">
        <v>0</v>
      </c>
      <c r="BA109">
        <v>109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4415.1961000000001</v>
      </c>
      <c r="BN109">
        <v>12.53</v>
      </c>
      <c r="BO109">
        <v>0</v>
      </c>
      <c r="BP109">
        <v>1</v>
      </c>
      <c r="BQ109">
        <v>0</v>
      </c>
      <c r="BR109">
        <v>0</v>
      </c>
      <c r="BS109">
        <v>0</v>
      </c>
      <c r="BT109">
        <v>4415.1961000000001</v>
      </c>
      <c r="BU109">
        <v>12.53</v>
      </c>
      <c r="BV109">
        <v>0</v>
      </c>
      <c r="BW109">
        <v>1</v>
      </c>
      <c r="CU109">
        <f>ROUND(AT109*Source!I55*AH109*AL109,2)</f>
        <v>0</v>
      </c>
      <c r="CV109">
        <f>ROUND(Y109*Source!I55,7)</f>
        <v>0</v>
      </c>
      <c r="CW109">
        <v>0</v>
      </c>
      <c r="CX109">
        <f>ROUND(Y109*Source!I55,7)</f>
        <v>0</v>
      </c>
      <c r="CY109">
        <f>AD109</f>
        <v>352.37</v>
      </c>
      <c r="CZ109">
        <f>AH109</f>
        <v>352.37</v>
      </c>
      <c r="DA109">
        <f>AL109</f>
        <v>1</v>
      </c>
      <c r="DB109">
        <f t="shared" si="70"/>
        <v>4415.2</v>
      </c>
      <c r="DC109">
        <f t="shared" si="71"/>
        <v>0</v>
      </c>
      <c r="DD109" t="s">
        <v>3</v>
      </c>
      <c r="DE109" t="s">
        <v>3</v>
      </c>
      <c r="DF109">
        <f t="shared" si="76"/>
        <v>0</v>
      </c>
      <c r="DG109">
        <f>ROUND(ROUND(AF109,2)*CX109,2)</f>
        <v>0</v>
      </c>
      <c r="DH109">
        <f t="shared" si="73"/>
        <v>0</v>
      </c>
      <c r="DI109">
        <f t="shared" si="74"/>
        <v>0</v>
      </c>
      <c r="DJ109">
        <f>DI109</f>
        <v>0</v>
      </c>
      <c r="DK109">
        <v>1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ROW(Source!A55)</f>
        <v>55</v>
      </c>
      <c r="B110">
        <v>50265625</v>
      </c>
      <c r="C110">
        <v>50265899</v>
      </c>
      <c r="D110">
        <v>49188735</v>
      </c>
      <c r="E110">
        <v>117</v>
      </c>
      <c r="F110">
        <v>1</v>
      </c>
      <c r="G110">
        <v>1</v>
      </c>
      <c r="H110">
        <v>1</v>
      </c>
      <c r="I110" t="s">
        <v>338</v>
      </c>
      <c r="J110" t="s">
        <v>3</v>
      </c>
      <c r="K110" t="s">
        <v>339</v>
      </c>
      <c r="L110">
        <v>1191</v>
      </c>
      <c r="N110">
        <v>1013</v>
      </c>
      <c r="O110" t="s">
        <v>337</v>
      </c>
      <c r="P110" t="s">
        <v>337</v>
      </c>
      <c r="Q110">
        <v>1</v>
      </c>
      <c r="W110">
        <v>0</v>
      </c>
      <c r="X110">
        <v>-1417349443</v>
      </c>
      <c r="Y110">
        <f t="shared" si="66"/>
        <v>2.62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3</v>
      </c>
      <c r="AT110">
        <v>2.62</v>
      </c>
      <c r="AU110" t="s">
        <v>3</v>
      </c>
      <c r="AV110">
        <v>2</v>
      </c>
      <c r="AW110">
        <v>2</v>
      </c>
      <c r="AX110">
        <v>50265905</v>
      </c>
      <c r="AY110">
        <v>1</v>
      </c>
      <c r="AZ110">
        <v>0</v>
      </c>
      <c r="BA110">
        <v>110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ROUND(Y110*Source!I55,7)</f>
        <v>0</v>
      </c>
      <c r="CY110">
        <f>AD110</f>
        <v>0</v>
      </c>
      <c r="CZ110">
        <f>AH110</f>
        <v>0</v>
      </c>
      <c r="DA110">
        <f>AL110</f>
        <v>1</v>
      </c>
      <c r="DB110">
        <f t="shared" si="70"/>
        <v>0</v>
      </c>
      <c r="DC110">
        <f t="shared" si="71"/>
        <v>0</v>
      </c>
      <c r="DD110" t="s">
        <v>3</v>
      </c>
      <c r="DE110" t="s">
        <v>3</v>
      </c>
      <c r="DF110">
        <f t="shared" si="76"/>
        <v>0</v>
      </c>
      <c r="DG110">
        <f>ROUND(ROUND(AF110,2)*CX110,2)</f>
        <v>0</v>
      </c>
      <c r="DH110">
        <f t="shared" si="73"/>
        <v>0</v>
      </c>
      <c r="DI110">
        <f t="shared" si="74"/>
        <v>0</v>
      </c>
      <c r="DJ110">
        <f>DI110</f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ROW(Source!A55)</f>
        <v>55</v>
      </c>
      <c r="B111">
        <v>50265625</v>
      </c>
      <c r="C111">
        <v>50265899</v>
      </c>
      <c r="D111">
        <v>49195655</v>
      </c>
      <c r="E111">
        <v>1</v>
      </c>
      <c r="F111">
        <v>1</v>
      </c>
      <c r="G111">
        <v>1</v>
      </c>
      <c r="H111">
        <v>2</v>
      </c>
      <c r="I111" t="s">
        <v>444</v>
      </c>
      <c r="J111" t="s">
        <v>445</v>
      </c>
      <c r="K111" t="s">
        <v>446</v>
      </c>
      <c r="L111">
        <v>1368</v>
      </c>
      <c r="N111">
        <v>1011</v>
      </c>
      <c r="O111" t="s">
        <v>434</v>
      </c>
      <c r="P111" t="s">
        <v>434</v>
      </c>
      <c r="Q111">
        <v>1</v>
      </c>
      <c r="W111">
        <v>0</v>
      </c>
      <c r="X111">
        <v>4789874</v>
      </c>
      <c r="Y111">
        <f t="shared" si="66"/>
        <v>10.5</v>
      </c>
      <c r="AA111">
        <v>0</v>
      </c>
      <c r="AB111">
        <v>2.87</v>
      </c>
      <c r="AC111">
        <v>0</v>
      </c>
      <c r="AD111">
        <v>0</v>
      </c>
      <c r="AE111">
        <v>0</v>
      </c>
      <c r="AF111">
        <v>2.41</v>
      </c>
      <c r="AG111">
        <v>0</v>
      </c>
      <c r="AH111">
        <v>0</v>
      </c>
      <c r="AI111">
        <v>1</v>
      </c>
      <c r="AJ111">
        <v>1.19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3</v>
      </c>
      <c r="AT111">
        <v>10.5</v>
      </c>
      <c r="AU111" t="s">
        <v>3</v>
      </c>
      <c r="AV111">
        <v>1</v>
      </c>
      <c r="AW111">
        <v>2</v>
      </c>
      <c r="AX111">
        <v>50265906</v>
      </c>
      <c r="AY111">
        <v>1</v>
      </c>
      <c r="AZ111">
        <v>0</v>
      </c>
      <c r="BA111">
        <v>111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25.305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0</v>
      </c>
      <c r="BR111">
        <v>25.305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f>ROUND(Y111*Source!I55*DO111,7)</f>
        <v>0</v>
      </c>
      <c r="CX111">
        <f>ROUND(Y111*Source!I55,7)</f>
        <v>0</v>
      </c>
      <c r="CY111">
        <f>AB111</f>
        <v>2.87</v>
      </c>
      <c r="CZ111">
        <f>AF111</f>
        <v>2.41</v>
      </c>
      <c r="DA111">
        <f>AJ111</f>
        <v>1.19</v>
      </c>
      <c r="DB111">
        <f t="shared" si="70"/>
        <v>25.31</v>
      </c>
      <c r="DC111">
        <f t="shared" si="71"/>
        <v>0</v>
      </c>
      <c r="DD111" t="s">
        <v>3</v>
      </c>
      <c r="DE111" t="s">
        <v>3</v>
      </c>
      <c r="DF111">
        <f t="shared" si="76"/>
        <v>0</v>
      </c>
      <c r="DG111">
        <f>ROUND(ROUND(AF111*AJ111,2)*CX111,2)</f>
        <v>0</v>
      </c>
      <c r="DH111">
        <f t="shared" si="73"/>
        <v>0</v>
      </c>
      <c r="DI111">
        <f t="shared" si="74"/>
        <v>0</v>
      </c>
      <c r="DJ111">
        <f>DG111+DH111</f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ROW(Source!A55)</f>
        <v>55</v>
      </c>
      <c r="B112">
        <v>50265625</v>
      </c>
      <c r="C112">
        <v>50265899</v>
      </c>
      <c r="D112">
        <v>49196327</v>
      </c>
      <c r="E112">
        <v>1</v>
      </c>
      <c r="F112">
        <v>1</v>
      </c>
      <c r="G112">
        <v>1</v>
      </c>
      <c r="H112">
        <v>2</v>
      </c>
      <c r="I112" t="s">
        <v>447</v>
      </c>
      <c r="J112" t="s">
        <v>448</v>
      </c>
      <c r="K112" t="s">
        <v>449</v>
      </c>
      <c r="L112">
        <v>1368</v>
      </c>
      <c r="N112">
        <v>1011</v>
      </c>
      <c r="O112" t="s">
        <v>434</v>
      </c>
      <c r="P112" t="s">
        <v>434</v>
      </c>
      <c r="Q112">
        <v>1</v>
      </c>
      <c r="W112">
        <v>0</v>
      </c>
      <c r="X112">
        <v>1282244495</v>
      </c>
      <c r="Y112">
        <f t="shared" si="66"/>
        <v>2.62</v>
      </c>
      <c r="AA112">
        <v>0</v>
      </c>
      <c r="AB112">
        <v>426.27</v>
      </c>
      <c r="AC112">
        <v>396.79</v>
      </c>
      <c r="AD112">
        <v>0</v>
      </c>
      <c r="AE112">
        <v>0</v>
      </c>
      <c r="AF112">
        <v>426.27</v>
      </c>
      <c r="AG112">
        <v>396.79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-2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3</v>
      </c>
      <c r="AT112">
        <v>2.62</v>
      </c>
      <c r="AU112" t="s">
        <v>3</v>
      </c>
      <c r="AV112">
        <v>1</v>
      </c>
      <c r="AW112">
        <v>2</v>
      </c>
      <c r="AX112">
        <v>50265907</v>
      </c>
      <c r="AY112">
        <v>1</v>
      </c>
      <c r="AZ112">
        <v>0</v>
      </c>
      <c r="BA112">
        <v>112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1116.8273999999999</v>
      </c>
      <c r="BL112">
        <v>1039.5898000000002</v>
      </c>
      <c r="BM112">
        <v>0</v>
      </c>
      <c r="BN112">
        <v>0</v>
      </c>
      <c r="BO112">
        <v>2.62</v>
      </c>
      <c r="BP112">
        <v>1</v>
      </c>
      <c r="BQ112">
        <v>0</v>
      </c>
      <c r="BR112">
        <v>1116.8273999999999</v>
      </c>
      <c r="BS112">
        <v>1039.5898000000002</v>
      </c>
      <c r="BT112">
        <v>0</v>
      </c>
      <c r="BU112">
        <v>0</v>
      </c>
      <c r="BV112">
        <v>2.62</v>
      </c>
      <c r="BW112">
        <v>1</v>
      </c>
      <c r="CV112">
        <v>0</v>
      </c>
      <c r="CW112">
        <f>ROUND(Y112*Source!I55*DO112,7)</f>
        <v>0</v>
      </c>
      <c r="CX112">
        <f>ROUND(Y112*Source!I55,7)</f>
        <v>0</v>
      </c>
      <c r="CY112">
        <f>AB112</f>
        <v>426.27</v>
      </c>
      <c r="CZ112">
        <f>AF112</f>
        <v>426.27</v>
      </c>
      <c r="DA112">
        <f>AJ112</f>
        <v>1</v>
      </c>
      <c r="DB112">
        <f t="shared" si="70"/>
        <v>1116.83</v>
      </c>
      <c r="DC112">
        <f t="shared" si="71"/>
        <v>1039.5899999999999</v>
      </c>
      <c r="DD112" t="s">
        <v>3</v>
      </c>
      <c r="DE112" t="s">
        <v>3</v>
      </c>
      <c r="DF112">
        <f t="shared" si="76"/>
        <v>0</v>
      </c>
      <c r="DG112">
        <f>ROUND(ROUND(AF112,2)*CX112,2)</f>
        <v>0</v>
      </c>
      <c r="DH112">
        <f t="shared" si="73"/>
        <v>0</v>
      </c>
      <c r="DI112">
        <f t="shared" si="74"/>
        <v>0</v>
      </c>
      <c r="DJ112">
        <f>DG112+DH112</f>
        <v>0</v>
      </c>
      <c r="DK112">
        <v>1</v>
      </c>
      <c r="DL112" t="s">
        <v>450</v>
      </c>
      <c r="DM112">
        <v>4</v>
      </c>
      <c r="DN112" t="s">
        <v>337</v>
      </c>
      <c r="DO112">
        <v>1</v>
      </c>
    </row>
    <row r="113" spans="1:119" x14ac:dyDescent="0.2">
      <c r="A113">
        <f>ROW(Source!A56)</f>
        <v>56</v>
      </c>
      <c r="B113">
        <v>50265625</v>
      </c>
      <c r="C113">
        <v>50265908</v>
      </c>
      <c r="D113">
        <v>49188547</v>
      </c>
      <c r="E113">
        <v>117</v>
      </c>
      <c r="F113">
        <v>1</v>
      </c>
      <c r="G113">
        <v>1</v>
      </c>
      <c r="H113">
        <v>1</v>
      </c>
      <c r="I113" t="s">
        <v>335</v>
      </c>
      <c r="J113" t="s">
        <v>3</v>
      </c>
      <c r="K113" t="s">
        <v>451</v>
      </c>
      <c r="L113">
        <v>1191</v>
      </c>
      <c r="N113">
        <v>1013</v>
      </c>
      <c r="O113" t="s">
        <v>337</v>
      </c>
      <c r="P113" t="s">
        <v>337</v>
      </c>
      <c r="Q113">
        <v>1</v>
      </c>
      <c r="W113">
        <v>0</v>
      </c>
      <c r="X113">
        <v>32079103</v>
      </c>
      <c r="Y113">
        <f t="shared" si="66"/>
        <v>14.9</v>
      </c>
      <c r="AA113">
        <v>0</v>
      </c>
      <c r="AB113">
        <v>0</v>
      </c>
      <c r="AC113">
        <v>0</v>
      </c>
      <c r="AD113">
        <v>365.7</v>
      </c>
      <c r="AE113">
        <v>0</v>
      </c>
      <c r="AF113">
        <v>0</v>
      </c>
      <c r="AG113">
        <v>0</v>
      </c>
      <c r="AH113">
        <v>365.7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14.9</v>
      </c>
      <c r="AU113" t="s">
        <v>3</v>
      </c>
      <c r="AV113">
        <v>1</v>
      </c>
      <c r="AW113">
        <v>2</v>
      </c>
      <c r="AX113">
        <v>50265924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5448.93</v>
      </c>
      <c r="BN113">
        <v>14.9</v>
      </c>
      <c r="BO113">
        <v>0</v>
      </c>
      <c r="BP113">
        <v>1</v>
      </c>
      <c r="BQ113">
        <v>0</v>
      </c>
      <c r="BR113">
        <v>0</v>
      </c>
      <c r="BS113">
        <v>0</v>
      </c>
      <c r="BT113">
        <v>5448.93</v>
      </c>
      <c r="BU113">
        <v>14.9</v>
      </c>
      <c r="BV113">
        <v>0</v>
      </c>
      <c r="BW113">
        <v>1</v>
      </c>
      <c r="CU113">
        <f>ROUND(AT113*Source!I56*AH113*AL113,2)</f>
        <v>0</v>
      </c>
      <c r="CV113">
        <f>ROUND(Y113*Source!I56,7)</f>
        <v>0</v>
      </c>
      <c r="CW113">
        <v>0</v>
      </c>
      <c r="CX113">
        <f>ROUND(Y113*Source!I56,7)</f>
        <v>0</v>
      </c>
      <c r="CY113">
        <f>AD113</f>
        <v>365.7</v>
      </c>
      <c r="CZ113">
        <f>AH113</f>
        <v>365.7</v>
      </c>
      <c r="DA113">
        <f>AL113</f>
        <v>1</v>
      </c>
      <c r="DB113">
        <f t="shared" si="70"/>
        <v>5448.93</v>
      </c>
      <c r="DC113">
        <f t="shared" si="71"/>
        <v>0</v>
      </c>
      <c r="DD113" t="s">
        <v>3</v>
      </c>
      <c r="DE113" t="s">
        <v>3</v>
      </c>
      <c r="DF113">
        <f t="shared" si="76"/>
        <v>0</v>
      </c>
      <c r="DG113">
        <f>ROUND(ROUND(AF113,2)*CX113,2)</f>
        <v>0</v>
      </c>
      <c r="DH113">
        <f t="shared" si="73"/>
        <v>0</v>
      </c>
      <c r="DI113">
        <f t="shared" si="74"/>
        <v>0</v>
      </c>
      <c r="DJ113">
        <f>DI113</f>
        <v>0</v>
      </c>
      <c r="DK113">
        <v>1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ROW(Source!A56)</f>
        <v>56</v>
      </c>
      <c r="B114">
        <v>50265625</v>
      </c>
      <c r="C114">
        <v>50265908</v>
      </c>
      <c r="D114">
        <v>49188735</v>
      </c>
      <c r="E114">
        <v>117</v>
      </c>
      <c r="F114">
        <v>1</v>
      </c>
      <c r="G114">
        <v>1</v>
      </c>
      <c r="H114">
        <v>1</v>
      </c>
      <c r="I114" t="s">
        <v>338</v>
      </c>
      <c r="J114" t="s">
        <v>3</v>
      </c>
      <c r="K114" t="s">
        <v>339</v>
      </c>
      <c r="L114">
        <v>1191</v>
      </c>
      <c r="N114">
        <v>1013</v>
      </c>
      <c r="O114" t="s">
        <v>337</v>
      </c>
      <c r="P114" t="s">
        <v>337</v>
      </c>
      <c r="Q114">
        <v>1</v>
      </c>
      <c r="W114">
        <v>0</v>
      </c>
      <c r="X114">
        <v>-1417349443</v>
      </c>
      <c r="Y114">
        <f t="shared" si="66"/>
        <v>3.38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3.38</v>
      </c>
      <c r="AU114" t="s">
        <v>3</v>
      </c>
      <c r="AV114">
        <v>2</v>
      </c>
      <c r="AW114">
        <v>2</v>
      </c>
      <c r="AX114">
        <v>50265925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ROUND(Y114*Source!I56,7)</f>
        <v>0</v>
      </c>
      <c r="CY114">
        <f>AD114</f>
        <v>0</v>
      </c>
      <c r="CZ114">
        <f>AH114</f>
        <v>0</v>
      </c>
      <c r="DA114">
        <f>AL114</f>
        <v>1</v>
      </c>
      <c r="DB114">
        <f t="shared" si="70"/>
        <v>0</v>
      </c>
      <c r="DC114">
        <f t="shared" si="71"/>
        <v>0</v>
      </c>
      <c r="DD114" t="s">
        <v>3</v>
      </c>
      <c r="DE114" t="s">
        <v>3</v>
      </c>
      <c r="DF114">
        <f t="shared" si="76"/>
        <v>0</v>
      </c>
      <c r="DG114">
        <f>ROUND(ROUND(AF114,2)*CX114,2)</f>
        <v>0</v>
      </c>
      <c r="DH114">
        <f t="shared" si="73"/>
        <v>0</v>
      </c>
      <c r="DI114">
        <f t="shared" si="74"/>
        <v>0</v>
      </c>
      <c r="DJ114">
        <f>DI114</f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ROW(Source!A56)</f>
        <v>56</v>
      </c>
      <c r="B115">
        <v>50265625</v>
      </c>
      <c r="C115">
        <v>50265908</v>
      </c>
      <c r="D115">
        <v>49195233</v>
      </c>
      <c r="E115">
        <v>1</v>
      </c>
      <c r="F115">
        <v>1</v>
      </c>
      <c r="G115">
        <v>1</v>
      </c>
      <c r="H115">
        <v>2</v>
      </c>
      <c r="I115" t="s">
        <v>38</v>
      </c>
      <c r="J115" t="s">
        <v>452</v>
      </c>
      <c r="K115" t="s">
        <v>39</v>
      </c>
      <c r="L115">
        <v>1368</v>
      </c>
      <c r="N115">
        <v>1011</v>
      </c>
      <c r="O115" t="s">
        <v>434</v>
      </c>
      <c r="P115" t="s">
        <v>434</v>
      </c>
      <c r="Q115">
        <v>1</v>
      </c>
      <c r="W115">
        <v>0</v>
      </c>
      <c r="X115">
        <v>-512811642</v>
      </c>
      <c r="Y115">
        <f t="shared" si="66"/>
        <v>3.35</v>
      </c>
      <c r="AA115">
        <v>0</v>
      </c>
      <c r="AB115">
        <v>2503.85</v>
      </c>
      <c r="AC115">
        <v>533</v>
      </c>
      <c r="AD115">
        <v>0</v>
      </c>
      <c r="AE115">
        <v>0</v>
      </c>
      <c r="AF115">
        <v>1703.3</v>
      </c>
      <c r="AG115">
        <v>533</v>
      </c>
      <c r="AH115">
        <v>0</v>
      </c>
      <c r="AI115">
        <v>1</v>
      </c>
      <c r="AJ115">
        <v>1.47</v>
      </c>
      <c r="AK115">
        <v>1</v>
      </c>
      <c r="AL115">
        <v>1</v>
      </c>
      <c r="AM115">
        <v>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3.35</v>
      </c>
      <c r="AU115" t="s">
        <v>3</v>
      </c>
      <c r="AV115">
        <v>1</v>
      </c>
      <c r="AW115">
        <v>2</v>
      </c>
      <c r="AX115">
        <v>50265926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5706.0550000000003</v>
      </c>
      <c r="BL115">
        <v>1785.55</v>
      </c>
      <c r="BM115">
        <v>0</v>
      </c>
      <c r="BN115">
        <v>0</v>
      </c>
      <c r="BO115">
        <v>3.35</v>
      </c>
      <c r="BP115">
        <v>1</v>
      </c>
      <c r="BQ115">
        <v>0</v>
      </c>
      <c r="BR115">
        <v>5706.0550000000003</v>
      </c>
      <c r="BS115">
        <v>1785.55</v>
      </c>
      <c r="BT115">
        <v>0</v>
      </c>
      <c r="BU115">
        <v>0</v>
      </c>
      <c r="BV115">
        <v>3.35</v>
      </c>
      <c r="BW115">
        <v>1</v>
      </c>
      <c r="CV115">
        <v>0</v>
      </c>
      <c r="CW115">
        <f>ROUND(Y115*Source!I56*DO115,7)</f>
        <v>0</v>
      </c>
      <c r="CX115">
        <f>ROUND(Y115*Source!I56,7)</f>
        <v>0</v>
      </c>
      <c r="CY115">
        <f>AB115</f>
        <v>2503.85</v>
      </c>
      <c r="CZ115">
        <f>AF115</f>
        <v>1703.3</v>
      </c>
      <c r="DA115">
        <f>AJ115</f>
        <v>1.47</v>
      </c>
      <c r="DB115">
        <f t="shared" si="70"/>
        <v>5706.06</v>
      </c>
      <c r="DC115">
        <f t="shared" si="71"/>
        <v>1785.55</v>
      </c>
      <c r="DD115" t="s">
        <v>3</v>
      </c>
      <c r="DE115" t="s">
        <v>3</v>
      </c>
      <c r="DF115">
        <f t="shared" si="76"/>
        <v>0</v>
      </c>
      <c r="DG115">
        <f>ROUND(ROUND(AF115*AJ115,2)*CX115,2)</f>
        <v>0</v>
      </c>
      <c r="DH115">
        <f t="shared" si="73"/>
        <v>0</v>
      </c>
      <c r="DI115">
        <f t="shared" si="74"/>
        <v>0</v>
      </c>
      <c r="DJ115">
        <f>DG115+DH115</f>
        <v>0</v>
      </c>
      <c r="DK115">
        <v>0</v>
      </c>
      <c r="DL115" t="s">
        <v>435</v>
      </c>
      <c r="DM115">
        <v>6</v>
      </c>
      <c r="DN115" t="s">
        <v>337</v>
      </c>
      <c r="DO115">
        <v>1</v>
      </c>
    </row>
    <row r="116" spans="1:119" x14ac:dyDescent="0.2">
      <c r="A116">
        <f>ROW(Source!A56)</f>
        <v>56</v>
      </c>
      <c r="B116">
        <v>50265625</v>
      </c>
      <c r="C116">
        <v>50265908</v>
      </c>
      <c r="D116">
        <v>49195381</v>
      </c>
      <c r="E116">
        <v>1</v>
      </c>
      <c r="F116">
        <v>1</v>
      </c>
      <c r="G116">
        <v>1</v>
      </c>
      <c r="H116">
        <v>2</v>
      </c>
      <c r="I116" t="s">
        <v>51</v>
      </c>
      <c r="J116" t="s">
        <v>453</v>
      </c>
      <c r="K116" t="s">
        <v>454</v>
      </c>
      <c r="L116">
        <v>1368</v>
      </c>
      <c r="N116">
        <v>1011</v>
      </c>
      <c r="O116" t="s">
        <v>434</v>
      </c>
      <c r="P116" t="s">
        <v>434</v>
      </c>
      <c r="Q116">
        <v>1</v>
      </c>
      <c r="W116">
        <v>0</v>
      </c>
      <c r="X116">
        <v>-664744344</v>
      </c>
      <c r="Y116">
        <f t="shared" si="66"/>
        <v>0.02</v>
      </c>
      <c r="AA116">
        <v>0</v>
      </c>
      <c r="AB116">
        <v>1690.48</v>
      </c>
      <c r="AC116">
        <v>456.01</v>
      </c>
      <c r="AD116">
        <v>0</v>
      </c>
      <c r="AE116">
        <v>0</v>
      </c>
      <c r="AF116">
        <v>1690.48</v>
      </c>
      <c r="AG116">
        <v>456.01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3</v>
      </c>
      <c r="AT116">
        <v>0.02</v>
      </c>
      <c r="AU116" t="s">
        <v>3</v>
      </c>
      <c r="AV116">
        <v>1</v>
      </c>
      <c r="AW116">
        <v>2</v>
      </c>
      <c r="AX116">
        <v>50265927</v>
      </c>
      <c r="AY116">
        <v>1</v>
      </c>
      <c r="AZ116">
        <v>0</v>
      </c>
      <c r="BA116">
        <v>116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33.809600000000003</v>
      </c>
      <c r="BL116">
        <v>9.1202000000000005</v>
      </c>
      <c r="BM116">
        <v>0</v>
      </c>
      <c r="BN116">
        <v>0</v>
      </c>
      <c r="BO116">
        <v>0.02</v>
      </c>
      <c r="BP116">
        <v>1</v>
      </c>
      <c r="BQ116">
        <v>0</v>
      </c>
      <c r="BR116">
        <v>33.809600000000003</v>
      </c>
      <c r="BS116">
        <v>9.1202000000000005</v>
      </c>
      <c r="BT116">
        <v>0</v>
      </c>
      <c r="BU116">
        <v>0</v>
      </c>
      <c r="BV116">
        <v>0.02</v>
      </c>
      <c r="BW116">
        <v>1</v>
      </c>
      <c r="CV116">
        <v>0</v>
      </c>
      <c r="CW116">
        <f>ROUND(Y116*Source!I56*DO116,7)</f>
        <v>0</v>
      </c>
      <c r="CX116">
        <f>ROUND(Y116*Source!I56,7)</f>
        <v>0</v>
      </c>
      <c r="CY116">
        <f>AB116</f>
        <v>1690.48</v>
      </c>
      <c r="CZ116">
        <f>AF116</f>
        <v>1690.48</v>
      </c>
      <c r="DA116">
        <f>AJ116</f>
        <v>1</v>
      </c>
      <c r="DB116">
        <f t="shared" si="70"/>
        <v>33.81</v>
      </c>
      <c r="DC116">
        <f t="shared" si="71"/>
        <v>9.1199999999999992</v>
      </c>
      <c r="DD116" t="s">
        <v>3</v>
      </c>
      <c r="DE116" t="s">
        <v>3</v>
      </c>
      <c r="DF116">
        <f t="shared" si="76"/>
        <v>0</v>
      </c>
      <c r="DG116">
        <f>ROUND(ROUND(AF116,2)*CX116,2)</f>
        <v>0</v>
      </c>
      <c r="DH116">
        <f t="shared" si="73"/>
        <v>0</v>
      </c>
      <c r="DI116">
        <f t="shared" si="74"/>
        <v>0</v>
      </c>
      <c r="DJ116">
        <f>DG116+DH116</f>
        <v>0</v>
      </c>
      <c r="DK116">
        <v>1</v>
      </c>
      <c r="DL116" t="s">
        <v>455</v>
      </c>
      <c r="DM116">
        <v>5</v>
      </c>
      <c r="DN116" t="s">
        <v>337</v>
      </c>
      <c r="DO116">
        <v>1</v>
      </c>
    </row>
    <row r="117" spans="1:119" x14ac:dyDescent="0.2">
      <c r="A117">
        <f>ROW(Source!A56)</f>
        <v>56</v>
      </c>
      <c r="B117">
        <v>50265625</v>
      </c>
      <c r="C117">
        <v>50265908</v>
      </c>
      <c r="D117">
        <v>49195480</v>
      </c>
      <c r="E117">
        <v>1</v>
      </c>
      <c r="F117">
        <v>1</v>
      </c>
      <c r="G117">
        <v>1</v>
      </c>
      <c r="H117">
        <v>2</v>
      </c>
      <c r="I117" t="s">
        <v>340</v>
      </c>
      <c r="J117" t="s">
        <v>456</v>
      </c>
      <c r="K117" t="s">
        <v>342</v>
      </c>
      <c r="L117">
        <v>1368</v>
      </c>
      <c r="N117">
        <v>1011</v>
      </c>
      <c r="O117" t="s">
        <v>434</v>
      </c>
      <c r="P117" t="s">
        <v>434</v>
      </c>
      <c r="Q117">
        <v>1</v>
      </c>
      <c r="W117">
        <v>0</v>
      </c>
      <c r="X117">
        <v>169089501</v>
      </c>
      <c r="Y117">
        <f t="shared" si="66"/>
        <v>2.2400000000000002</v>
      </c>
      <c r="AA117">
        <v>0</v>
      </c>
      <c r="AB117">
        <v>13.48</v>
      </c>
      <c r="AC117">
        <v>0</v>
      </c>
      <c r="AD117">
        <v>0</v>
      </c>
      <c r="AE117">
        <v>0</v>
      </c>
      <c r="AF117">
        <v>10.37</v>
      </c>
      <c r="AG117">
        <v>0</v>
      </c>
      <c r="AH117">
        <v>0</v>
      </c>
      <c r="AI117">
        <v>1</v>
      </c>
      <c r="AJ117">
        <v>1.3</v>
      </c>
      <c r="AK117">
        <v>1</v>
      </c>
      <c r="AL117">
        <v>1</v>
      </c>
      <c r="AM117">
        <v>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3</v>
      </c>
      <c r="AT117">
        <v>2.2400000000000002</v>
      </c>
      <c r="AU117" t="s">
        <v>3</v>
      </c>
      <c r="AV117">
        <v>1</v>
      </c>
      <c r="AW117">
        <v>2</v>
      </c>
      <c r="AX117">
        <v>50265928</v>
      </c>
      <c r="AY117">
        <v>1</v>
      </c>
      <c r="AZ117">
        <v>0</v>
      </c>
      <c r="BA117">
        <v>117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23.2288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0</v>
      </c>
      <c r="BR117">
        <v>23.2288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f>ROUND(Y117*Source!I56*DO117,7)</f>
        <v>0</v>
      </c>
      <c r="CX117">
        <f>ROUND(Y117*Source!I56,7)</f>
        <v>0</v>
      </c>
      <c r="CY117">
        <f>AB117</f>
        <v>13.48</v>
      </c>
      <c r="CZ117">
        <f>AF117</f>
        <v>10.37</v>
      </c>
      <c r="DA117">
        <f>AJ117</f>
        <v>1.3</v>
      </c>
      <c r="DB117">
        <f t="shared" si="70"/>
        <v>23.23</v>
      </c>
      <c r="DC117">
        <f t="shared" si="71"/>
        <v>0</v>
      </c>
      <c r="DD117" t="s">
        <v>3</v>
      </c>
      <c r="DE117" t="s">
        <v>3</v>
      </c>
      <c r="DF117">
        <f t="shared" si="76"/>
        <v>0</v>
      </c>
      <c r="DG117">
        <f>ROUND(ROUND(AF117*AJ117,2)*CX117,2)</f>
        <v>0</v>
      </c>
      <c r="DH117">
        <f t="shared" si="73"/>
        <v>0</v>
      </c>
      <c r="DI117">
        <f t="shared" si="74"/>
        <v>0</v>
      </c>
      <c r="DJ117">
        <f>DG117+DH117</f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ROW(Source!A56)</f>
        <v>56</v>
      </c>
      <c r="B118">
        <v>50265625</v>
      </c>
      <c r="C118">
        <v>50265908</v>
      </c>
      <c r="D118">
        <v>49195593</v>
      </c>
      <c r="E118">
        <v>1</v>
      </c>
      <c r="F118">
        <v>1</v>
      </c>
      <c r="G118">
        <v>1</v>
      </c>
      <c r="H118">
        <v>2</v>
      </c>
      <c r="I118" t="s">
        <v>47</v>
      </c>
      <c r="J118" t="s">
        <v>457</v>
      </c>
      <c r="K118" t="s">
        <v>458</v>
      </c>
      <c r="L118">
        <v>1368</v>
      </c>
      <c r="N118">
        <v>1011</v>
      </c>
      <c r="O118" t="s">
        <v>434</v>
      </c>
      <c r="P118" t="s">
        <v>434</v>
      </c>
      <c r="Q118">
        <v>1</v>
      </c>
      <c r="W118">
        <v>0</v>
      </c>
      <c r="X118">
        <v>1291464883</v>
      </c>
      <c r="Y118">
        <f t="shared" si="66"/>
        <v>0.17</v>
      </c>
      <c r="AA118">
        <v>0</v>
      </c>
      <c r="AB118">
        <v>153.35</v>
      </c>
      <c r="AC118">
        <v>0</v>
      </c>
      <c r="AD118">
        <v>0</v>
      </c>
      <c r="AE118">
        <v>0</v>
      </c>
      <c r="AF118">
        <v>95.25</v>
      </c>
      <c r="AG118">
        <v>0</v>
      </c>
      <c r="AH118">
        <v>0</v>
      </c>
      <c r="AI118">
        <v>1</v>
      </c>
      <c r="AJ118">
        <v>1.61</v>
      </c>
      <c r="AK118">
        <v>1</v>
      </c>
      <c r="AL118">
        <v>1</v>
      </c>
      <c r="AM118">
        <v>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3</v>
      </c>
      <c r="AT118">
        <v>0.17</v>
      </c>
      <c r="AU118" t="s">
        <v>3</v>
      </c>
      <c r="AV118">
        <v>1</v>
      </c>
      <c r="AW118">
        <v>2</v>
      </c>
      <c r="AX118">
        <v>50265929</v>
      </c>
      <c r="AY118">
        <v>1</v>
      </c>
      <c r="AZ118">
        <v>0</v>
      </c>
      <c r="BA118">
        <v>118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16.192500000000003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0</v>
      </c>
      <c r="BR118">
        <v>16.192500000000003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f>ROUND(Y118*Source!I56*DO118,7)</f>
        <v>0</v>
      </c>
      <c r="CX118">
        <f>ROUND(Y118*Source!I56,7)</f>
        <v>0</v>
      </c>
      <c r="CY118">
        <f>AB118</f>
        <v>153.35</v>
      </c>
      <c r="CZ118">
        <f>AF118</f>
        <v>95.25</v>
      </c>
      <c r="DA118">
        <f>AJ118</f>
        <v>1.61</v>
      </c>
      <c r="DB118">
        <f t="shared" si="70"/>
        <v>16.190000000000001</v>
      </c>
      <c r="DC118">
        <f t="shared" si="71"/>
        <v>0</v>
      </c>
      <c r="DD118" t="s">
        <v>3</v>
      </c>
      <c r="DE118" t="s">
        <v>3</v>
      </c>
      <c r="DF118">
        <f t="shared" si="76"/>
        <v>0</v>
      </c>
      <c r="DG118">
        <f>ROUND(ROUND(AF118*AJ118,2)*CX118,2)</f>
        <v>0</v>
      </c>
      <c r="DH118">
        <f t="shared" si="73"/>
        <v>0</v>
      </c>
      <c r="DI118">
        <f t="shared" si="74"/>
        <v>0</v>
      </c>
      <c r="DJ118">
        <f>DG118+DH118</f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ROW(Source!A56)</f>
        <v>56</v>
      </c>
      <c r="B119">
        <v>50265625</v>
      </c>
      <c r="C119">
        <v>50265908</v>
      </c>
      <c r="D119">
        <v>49196119</v>
      </c>
      <c r="E119">
        <v>1</v>
      </c>
      <c r="F119">
        <v>1</v>
      </c>
      <c r="G119">
        <v>1</v>
      </c>
      <c r="H119">
        <v>2</v>
      </c>
      <c r="I119" t="s">
        <v>343</v>
      </c>
      <c r="J119" t="s">
        <v>459</v>
      </c>
      <c r="K119" t="s">
        <v>345</v>
      </c>
      <c r="L119">
        <v>1368</v>
      </c>
      <c r="N119">
        <v>1011</v>
      </c>
      <c r="O119" t="s">
        <v>434</v>
      </c>
      <c r="P119" t="s">
        <v>434</v>
      </c>
      <c r="Q119">
        <v>1</v>
      </c>
      <c r="W119">
        <v>0</v>
      </c>
      <c r="X119">
        <v>-849950259</v>
      </c>
      <c r="Y119">
        <f t="shared" si="66"/>
        <v>0.01</v>
      </c>
      <c r="AA119">
        <v>0</v>
      </c>
      <c r="AB119">
        <v>680.88</v>
      </c>
      <c r="AC119">
        <v>396.79</v>
      </c>
      <c r="AD119">
        <v>0</v>
      </c>
      <c r="AE119">
        <v>0</v>
      </c>
      <c r="AF119">
        <v>680.88</v>
      </c>
      <c r="AG119">
        <v>396.79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3</v>
      </c>
      <c r="AT119">
        <v>0.01</v>
      </c>
      <c r="AU119" t="s">
        <v>3</v>
      </c>
      <c r="AV119">
        <v>1</v>
      </c>
      <c r="AW119">
        <v>2</v>
      </c>
      <c r="AX119">
        <v>50265930</v>
      </c>
      <c r="AY119">
        <v>1</v>
      </c>
      <c r="AZ119">
        <v>0</v>
      </c>
      <c r="BA119">
        <v>119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6.8087999999999997</v>
      </c>
      <c r="BL119">
        <v>3.9679000000000002</v>
      </c>
      <c r="BM119">
        <v>0</v>
      </c>
      <c r="BN119">
        <v>0</v>
      </c>
      <c r="BO119">
        <v>0.01</v>
      </c>
      <c r="BP119">
        <v>1</v>
      </c>
      <c r="BQ119">
        <v>0</v>
      </c>
      <c r="BR119">
        <v>6.8087999999999997</v>
      </c>
      <c r="BS119">
        <v>3.9679000000000002</v>
      </c>
      <c r="BT119">
        <v>0</v>
      </c>
      <c r="BU119">
        <v>0</v>
      </c>
      <c r="BV119">
        <v>0.01</v>
      </c>
      <c r="BW119">
        <v>1</v>
      </c>
      <c r="CV119">
        <v>0</v>
      </c>
      <c r="CW119">
        <f>ROUND(Y119*Source!I56*DO119,7)</f>
        <v>0</v>
      </c>
      <c r="CX119">
        <f>ROUND(Y119*Source!I56,7)</f>
        <v>0</v>
      </c>
      <c r="CY119">
        <f>AB119</f>
        <v>680.88</v>
      </c>
      <c r="CZ119">
        <f>AF119</f>
        <v>680.88</v>
      </c>
      <c r="DA119">
        <f>AJ119</f>
        <v>1</v>
      </c>
      <c r="DB119">
        <f t="shared" si="70"/>
        <v>6.81</v>
      </c>
      <c r="DC119">
        <f t="shared" si="71"/>
        <v>3.97</v>
      </c>
      <c r="DD119" t="s">
        <v>3</v>
      </c>
      <c r="DE119" t="s">
        <v>3</v>
      </c>
      <c r="DF119">
        <f t="shared" si="76"/>
        <v>0</v>
      </c>
      <c r="DG119">
        <f t="shared" ref="DG119:DG132" si="77">ROUND(ROUND(AF119,2)*CX119,2)</f>
        <v>0</v>
      </c>
      <c r="DH119">
        <f t="shared" si="73"/>
        <v>0</v>
      </c>
      <c r="DI119">
        <f t="shared" si="74"/>
        <v>0</v>
      </c>
      <c r="DJ119">
        <f>DG119+DH119</f>
        <v>0</v>
      </c>
      <c r="DK119">
        <v>1</v>
      </c>
      <c r="DL119" t="s">
        <v>450</v>
      </c>
      <c r="DM119">
        <v>4</v>
      </c>
      <c r="DN119" t="s">
        <v>337</v>
      </c>
      <c r="DO119">
        <v>1</v>
      </c>
    </row>
    <row r="120" spans="1:119" x14ac:dyDescent="0.2">
      <c r="A120">
        <f>ROW(Source!A56)</f>
        <v>56</v>
      </c>
      <c r="B120">
        <v>50265625</v>
      </c>
      <c r="C120">
        <v>50265908</v>
      </c>
      <c r="D120">
        <v>49260777</v>
      </c>
      <c r="E120">
        <v>1</v>
      </c>
      <c r="F120">
        <v>1</v>
      </c>
      <c r="G120">
        <v>1</v>
      </c>
      <c r="H120">
        <v>3</v>
      </c>
      <c r="I120" t="s">
        <v>43</v>
      </c>
      <c r="J120" t="s">
        <v>460</v>
      </c>
      <c r="K120" t="s">
        <v>461</v>
      </c>
      <c r="L120">
        <v>1348</v>
      </c>
      <c r="N120">
        <v>1009</v>
      </c>
      <c r="O120" t="s">
        <v>28</v>
      </c>
      <c r="P120" t="s">
        <v>28</v>
      </c>
      <c r="Q120">
        <v>1000</v>
      </c>
      <c r="W120">
        <v>0</v>
      </c>
      <c r="X120">
        <v>1075000914</v>
      </c>
      <c r="Y120">
        <f t="shared" si="66"/>
        <v>1.7000000000000001E-2</v>
      </c>
      <c r="AA120">
        <v>37140.29</v>
      </c>
      <c r="AB120">
        <v>0</v>
      </c>
      <c r="AC120">
        <v>0</v>
      </c>
      <c r="AD120">
        <v>0</v>
      </c>
      <c r="AE120">
        <v>30195.360000000001</v>
      </c>
      <c r="AF120">
        <v>0</v>
      </c>
      <c r="AG120">
        <v>0</v>
      </c>
      <c r="AH120">
        <v>0</v>
      </c>
      <c r="AI120">
        <v>1.23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1.7000000000000001E-2</v>
      </c>
      <c r="AU120" t="s">
        <v>3</v>
      </c>
      <c r="AV120">
        <v>0</v>
      </c>
      <c r="AW120">
        <v>2</v>
      </c>
      <c r="AX120">
        <v>50265931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513.32112000000006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513.32112000000006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ROUND(Y120*Source!I56,7)</f>
        <v>0</v>
      </c>
      <c r="CY120">
        <f t="shared" ref="CY120:CY127" si="78">AA120</f>
        <v>37140.29</v>
      </c>
      <c r="CZ120">
        <f t="shared" ref="CZ120:CZ127" si="79">AE120</f>
        <v>30195.360000000001</v>
      </c>
      <c r="DA120">
        <f t="shared" ref="DA120:DA127" si="80">AI120</f>
        <v>1.23</v>
      </c>
      <c r="DB120">
        <f t="shared" si="70"/>
        <v>513.32000000000005</v>
      </c>
      <c r="DC120">
        <f t="shared" si="71"/>
        <v>0</v>
      </c>
      <c r="DD120" t="s">
        <v>3</v>
      </c>
      <c r="DE120" t="s">
        <v>3</v>
      </c>
      <c r="DF120">
        <f>ROUND(ROUND(AE120*AI120,2)*CX120,2)</f>
        <v>0</v>
      </c>
      <c r="DG120">
        <f t="shared" si="77"/>
        <v>0</v>
      </c>
      <c r="DH120">
        <f t="shared" si="73"/>
        <v>0</v>
      </c>
      <c r="DI120">
        <f t="shared" si="74"/>
        <v>0</v>
      </c>
      <c r="DJ120">
        <f t="shared" ref="DJ120:DJ127" si="81">DF120</f>
        <v>0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ROW(Source!A56)</f>
        <v>56</v>
      </c>
      <c r="B121">
        <v>50265625</v>
      </c>
      <c r="C121">
        <v>50265908</v>
      </c>
      <c r="D121">
        <v>49264442</v>
      </c>
      <c r="E121">
        <v>1</v>
      </c>
      <c r="F121">
        <v>1</v>
      </c>
      <c r="G121">
        <v>1</v>
      </c>
      <c r="H121">
        <v>3</v>
      </c>
      <c r="I121" t="s">
        <v>346</v>
      </c>
      <c r="J121" t="s">
        <v>462</v>
      </c>
      <c r="K121" t="s">
        <v>348</v>
      </c>
      <c r="L121">
        <v>1348</v>
      </c>
      <c r="N121">
        <v>1009</v>
      </c>
      <c r="O121" t="s">
        <v>28</v>
      </c>
      <c r="P121" t="s">
        <v>28</v>
      </c>
      <c r="Q121">
        <v>1000</v>
      </c>
      <c r="W121">
        <v>0</v>
      </c>
      <c r="X121">
        <v>-1061297381</v>
      </c>
      <c r="Y121">
        <f t="shared" si="66"/>
        <v>2.2000000000000001E-3</v>
      </c>
      <c r="AA121">
        <v>84355.44</v>
      </c>
      <c r="AB121">
        <v>0</v>
      </c>
      <c r="AC121">
        <v>0</v>
      </c>
      <c r="AD121">
        <v>0</v>
      </c>
      <c r="AE121">
        <v>70296.2</v>
      </c>
      <c r="AF121">
        <v>0</v>
      </c>
      <c r="AG121">
        <v>0</v>
      </c>
      <c r="AH121">
        <v>0</v>
      </c>
      <c r="AI121">
        <v>1.2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3</v>
      </c>
      <c r="AT121">
        <v>2.2000000000000001E-3</v>
      </c>
      <c r="AU121" t="s">
        <v>3</v>
      </c>
      <c r="AV121">
        <v>0</v>
      </c>
      <c r="AW121">
        <v>2</v>
      </c>
      <c r="AX121">
        <v>50265932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154.65164000000001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154.65164000000001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ROUND(Y121*Source!I56,7)</f>
        <v>0</v>
      </c>
      <c r="CY121">
        <f t="shared" si="78"/>
        <v>84355.44</v>
      </c>
      <c r="CZ121">
        <f t="shared" si="79"/>
        <v>70296.2</v>
      </c>
      <c r="DA121">
        <f t="shared" si="80"/>
        <v>1.2</v>
      </c>
      <c r="DB121">
        <f t="shared" si="70"/>
        <v>154.65</v>
      </c>
      <c r="DC121">
        <f t="shared" si="71"/>
        <v>0</v>
      </c>
      <c r="DD121" t="s">
        <v>3</v>
      </c>
      <c r="DE121" t="s">
        <v>3</v>
      </c>
      <c r="DF121">
        <f>ROUND(ROUND(AE121*AI121,2)*CX121,2)</f>
        <v>0</v>
      </c>
      <c r="DG121">
        <f t="shared" si="77"/>
        <v>0</v>
      </c>
      <c r="DH121">
        <f t="shared" si="73"/>
        <v>0</v>
      </c>
      <c r="DI121">
        <f t="shared" si="74"/>
        <v>0</v>
      </c>
      <c r="DJ121">
        <f t="shared" si="81"/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ROW(Source!A56)</f>
        <v>56</v>
      </c>
      <c r="B122">
        <v>50265625</v>
      </c>
      <c r="C122">
        <v>50265908</v>
      </c>
      <c r="D122">
        <v>49265821</v>
      </c>
      <c r="E122">
        <v>1</v>
      </c>
      <c r="F122">
        <v>1</v>
      </c>
      <c r="G122">
        <v>1</v>
      </c>
      <c r="H122">
        <v>3</v>
      </c>
      <c r="I122" t="s">
        <v>439</v>
      </c>
      <c r="J122" t="s">
        <v>440</v>
      </c>
      <c r="K122" t="s">
        <v>441</v>
      </c>
      <c r="L122">
        <v>1339</v>
      </c>
      <c r="N122">
        <v>1007</v>
      </c>
      <c r="O122" t="s">
        <v>18</v>
      </c>
      <c r="P122" t="s">
        <v>18</v>
      </c>
      <c r="Q122">
        <v>1</v>
      </c>
      <c r="W122">
        <v>0</v>
      </c>
      <c r="X122">
        <v>84722443</v>
      </c>
      <c r="Y122">
        <f t="shared" si="66"/>
        <v>0.22</v>
      </c>
      <c r="AA122">
        <v>3254.82</v>
      </c>
      <c r="AB122">
        <v>0</v>
      </c>
      <c r="AC122">
        <v>0</v>
      </c>
      <c r="AD122">
        <v>0</v>
      </c>
      <c r="AE122">
        <v>2184.44</v>
      </c>
      <c r="AF122">
        <v>0</v>
      </c>
      <c r="AG122">
        <v>0</v>
      </c>
      <c r="AH122">
        <v>0</v>
      </c>
      <c r="AI122">
        <v>1.49</v>
      </c>
      <c r="AJ122">
        <v>1</v>
      </c>
      <c r="AK122">
        <v>1</v>
      </c>
      <c r="AL122">
        <v>1</v>
      </c>
      <c r="AM122">
        <v>2</v>
      </c>
      <c r="AN122">
        <v>0</v>
      </c>
      <c r="AO122">
        <v>0</v>
      </c>
      <c r="AP122">
        <v>1</v>
      </c>
      <c r="AQ122">
        <v>1</v>
      </c>
      <c r="AR122">
        <v>0</v>
      </c>
      <c r="AS122" t="s">
        <v>3</v>
      </c>
      <c r="AT122">
        <v>0.22</v>
      </c>
      <c r="AU122" t="s">
        <v>3</v>
      </c>
      <c r="AV122">
        <v>0</v>
      </c>
      <c r="AW122">
        <v>2</v>
      </c>
      <c r="AX122">
        <v>50265933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480.57679999999999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>
        <v>480.57679999999999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1</v>
      </c>
      <c r="CV122">
        <v>0</v>
      </c>
      <c r="CW122">
        <v>0</v>
      </c>
      <c r="CX122">
        <f>ROUND(Y122*Source!I56,7)</f>
        <v>0</v>
      </c>
      <c r="CY122">
        <f t="shared" si="78"/>
        <v>3254.82</v>
      </c>
      <c r="CZ122">
        <f t="shared" si="79"/>
        <v>2184.44</v>
      </c>
      <c r="DA122">
        <f t="shared" si="80"/>
        <v>1.49</v>
      </c>
      <c r="DB122">
        <f t="shared" si="70"/>
        <v>480.58</v>
      </c>
      <c r="DC122">
        <f t="shared" si="71"/>
        <v>0</v>
      </c>
      <c r="DD122" t="s">
        <v>3</v>
      </c>
      <c r="DE122" t="s">
        <v>3</v>
      </c>
      <c r="DF122">
        <f>ROUND(ROUND(AE122*AI122,2)*CX122,2)</f>
        <v>0</v>
      </c>
      <c r="DG122">
        <f t="shared" si="77"/>
        <v>0</v>
      </c>
      <c r="DH122">
        <f t="shared" si="73"/>
        <v>0</v>
      </c>
      <c r="DI122">
        <f t="shared" si="74"/>
        <v>0</v>
      </c>
      <c r="DJ122">
        <f t="shared" si="81"/>
        <v>0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ROW(Source!A56)</f>
        <v>56</v>
      </c>
      <c r="B123">
        <v>50265625</v>
      </c>
      <c r="C123">
        <v>50265908</v>
      </c>
      <c r="D123">
        <v>49189856</v>
      </c>
      <c r="E123">
        <v>117</v>
      </c>
      <c r="F123">
        <v>1</v>
      </c>
      <c r="G123">
        <v>1</v>
      </c>
      <c r="H123">
        <v>3</v>
      </c>
      <c r="I123" t="s">
        <v>164</v>
      </c>
      <c r="J123" t="s">
        <v>3</v>
      </c>
      <c r="K123" t="s">
        <v>165</v>
      </c>
      <c r="L123">
        <v>1339</v>
      </c>
      <c r="N123">
        <v>1007</v>
      </c>
      <c r="O123" t="s">
        <v>18</v>
      </c>
      <c r="P123" t="s">
        <v>18</v>
      </c>
      <c r="Q123">
        <v>1</v>
      </c>
      <c r="W123">
        <v>0</v>
      </c>
      <c r="X123">
        <v>-1948462369</v>
      </c>
      <c r="Y123">
        <f t="shared" si="66"/>
        <v>1.04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1</v>
      </c>
      <c r="AQ123">
        <v>0</v>
      </c>
      <c r="AR123">
        <v>0</v>
      </c>
      <c r="AS123" t="s">
        <v>3</v>
      </c>
      <c r="AT123">
        <v>1.04</v>
      </c>
      <c r="AU123" t="s">
        <v>3</v>
      </c>
      <c r="AV123">
        <v>0</v>
      </c>
      <c r="AW123">
        <v>2</v>
      </c>
      <c r="AX123">
        <v>50265934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ROUND(Y123*Source!I56,7)</f>
        <v>0</v>
      </c>
      <c r="CY123">
        <f t="shared" si="78"/>
        <v>0</v>
      </c>
      <c r="CZ123">
        <f t="shared" si="79"/>
        <v>0</v>
      </c>
      <c r="DA123">
        <f t="shared" si="80"/>
        <v>1</v>
      </c>
      <c r="DB123">
        <f t="shared" si="70"/>
        <v>0</v>
      </c>
      <c r="DC123">
        <f t="shared" si="71"/>
        <v>0</v>
      </c>
      <c r="DD123" t="s">
        <v>3</v>
      </c>
      <c r="DE123" t="s">
        <v>3</v>
      </c>
      <c r="DF123">
        <f>ROUND(ROUND(AE123,2)*CX123,2)</f>
        <v>0</v>
      </c>
      <c r="DG123">
        <f t="shared" si="77"/>
        <v>0</v>
      </c>
      <c r="DH123">
        <f t="shared" si="73"/>
        <v>0</v>
      </c>
      <c r="DI123">
        <f t="shared" si="74"/>
        <v>0</v>
      </c>
      <c r="DJ123">
        <f t="shared" si="81"/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ROW(Source!A56)</f>
        <v>56</v>
      </c>
      <c r="B124">
        <v>50265625</v>
      </c>
      <c r="C124">
        <v>50265908</v>
      </c>
      <c r="D124">
        <v>49191416</v>
      </c>
      <c r="E124">
        <v>117</v>
      </c>
      <c r="F124">
        <v>1</v>
      </c>
      <c r="G124">
        <v>1</v>
      </c>
      <c r="H124">
        <v>3</v>
      </c>
      <c r="I124" t="s">
        <v>26</v>
      </c>
      <c r="J124" t="s">
        <v>3</v>
      </c>
      <c r="K124" t="s">
        <v>27</v>
      </c>
      <c r="L124">
        <v>1348</v>
      </c>
      <c r="N124">
        <v>1009</v>
      </c>
      <c r="O124" t="s">
        <v>28</v>
      </c>
      <c r="P124" t="s">
        <v>28</v>
      </c>
      <c r="Q124">
        <v>1000</v>
      </c>
      <c r="W124">
        <v>0</v>
      </c>
      <c r="X124">
        <v>1471899773</v>
      </c>
      <c r="Y124">
        <f t="shared" ref="Y124:Y155" si="82">AT124</f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0</v>
      </c>
      <c r="AN124">
        <v>1</v>
      </c>
      <c r="AO124">
        <v>0</v>
      </c>
      <c r="AP124">
        <v>1</v>
      </c>
      <c r="AQ124">
        <v>0</v>
      </c>
      <c r="AR124">
        <v>0</v>
      </c>
      <c r="AS124" t="s">
        <v>3</v>
      </c>
      <c r="AT124">
        <v>0</v>
      </c>
      <c r="AU124" t="s">
        <v>3</v>
      </c>
      <c r="AV124">
        <v>0</v>
      </c>
      <c r="AW124">
        <v>2</v>
      </c>
      <c r="AX124">
        <v>50265935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ROUND(Y124*Source!I56,7)</f>
        <v>0</v>
      </c>
      <c r="CY124">
        <f t="shared" si="78"/>
        <v>0</v>
      </c>
      <c r="CZ124">
        <f t="shared" si="79"/>
        <v>0</v>
      </c>
      <c r="DA124">
        <f t="shared" si="80"/>
        <v>1</v>
      </c>
      <c r="DB124">
        <f t="shared" ref="DB124:DB155" si="83">ROUND(ROUND(AT124*CZ124,2),6)</f>
        <v>0</v>
      </c>
      <c r="DC124">
        <f t="shared" ref="DC124:DC155" si="84">ROUND(ROUND(AT124*AG124,2),6)</f>
        <v>0</v>
      </c>
      <c r="DD124" t="s">
        <v>3</v>
      </c>
      <c r="DE124" t="s">
        <v>3</v>
      </c>
      <c r="DF124">
        <f>ROUND(ROUND(AE124,2)*CX124,2)</f>
        <v>0</v>
      </c>
      <c r="DG124">
        <f t="shared" si="77"/>
        <v>0</v>
      </c>
      <c r="DH124">
        <f t="shared" si="73"/>
        <v>0</v>
      </c>
      <c r="DI124">
        <f t="shared" si="74"/>
        <v>0</v>
      </c>
      <c r="DJ124">
        <f t="shared" si="81"/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ROW(Source!A56)</f>
        <v>56</v>
      </c>
      <c r="B125">
        <v>50265625</v>
      </c>
      <c r="C125">
        <v>50265908</v>
      </c>
      <c r="D125">
        <v>49273756</v>
      </c>
      <c r="E125">
        <v>1</v>
      </c>
      <c r="F125">
        <v>1</v>
      </c>
      <c r="G125">
        <v>1</v>
      </c>
      <c r="H125">
        <v>3</v>
      </c>
      <c r="I125" t="s">
        <v>349</v>
      </c>
      <c r="J125" t="s">
        <v>463</v>
      </c>
      <c r="K125" t="s">
        <v>464</v>
      </c>
      <c r="L125">
        <v>1339</v>
      </c>
      <c r="N125">
        <v>1007</v>
      </c>
      <c r="O125" t="s">
        <v>18</v>
      </c>
      <c r="P125" t="s">
        <v>18</v>
      </c>
      <c r="Q125">
        <v>1</v>
      </c>
      <c r="W125">
        <v>0</v>
      </c>
      <c r="X125">
        <v>-634491166</v>
      </c>
      <c r="Y125">
        <f t="shared" si="82"/>
        <v>0.09</v>
      </c>
      <c r="AA125">
        <v>6893</v>
      </c>
      <c r="AB125">
        <v>0</v>
      </c>
      <c r="AC125">
        <v>0</v>
      </c>
      <c r="AD125">
        <v>0</v>
      </c>
      <c r="AE125">
        <v>6442.06</v>
      </c>
      <c r="AF125">
        <v>0</v>
      </c>
      <c r="AG125">
        <v>0</v>
      </c>
      <c r="AH125">
        <v>0</v>
      </c>
      <c r="AI125">
        <v>1.07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0.09</v>
      </c>
      <c r="AU125" t="s">
        <v>3</v>
      </c>
      <c r="AV125">
        <v>0</v>
      </c>
      <c r="AW125">
        <v>2</v>
      </c>
      <c r="AX125">
        <v>50265936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579.78539999999998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579.78539999999998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v>0</v>
      </c>
      <c r="CX125">
        <f>ROUND(Y125*Source!I56,7)</f>
        <v>0</v>
      </c>
      <c r="CY125">
        <f t="shared" si="78"/>
        <v>6893</v>
      </c>
      <c r="CZ125">
        <f t="shared" si="79"/>
        <v>6442.06</v>
      </c>
      <c r="DA125">
        <f t="shared" si="80"/>
        <v>1.07</v>
      </c>
      <c r="DB125">
        <f t="shared" si="83"/>
        <v>579.79</v>
      </c>
      <c r="DC125">
        <f t="shared" si="84"/>
        <v>0</v>
      </c>
      <c r="DD125" t="s">
        <v>3</v>
      </c>
      <c r="DE125" t="s">
        <v>3</v>
      </c>
      <c r="DF125">
        <f>ROUND(ROUND(AE125*AI125,2)*CX125,2)</f>
        <v>0</v>
      </c>
      <c r="DG125">
        <f t="shared" si="77"/>
        <v>0</v>
      </c>
      <c r="DH125">
        <f t="shared" si="73"/>
        <v>0</v>
      </c>
      <c r="DI125">
        <f t="shared" si="74"/>
        <v>0</v>
      </c>
      <c r="DJ125">
        <f t="shared" si="81"/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ROW(Source!A56)</f>
        <v>56</v>
      </c>
      <c r="B126">
        <v>50265625</v>
      </c>
      <c r="C126">
        <v>50265908</v>
      </c>
      <c r="D126">
        <v>49273835</v>
      </c>
      <c r="E126">
        <v>1</v>
      </c>
      <c r="F126">
        <v>1</v>
      </c>
      <c r="G126">
        <v>1</v>
      </c>
      <c r="H126">
        <v>3</v>
      </c>
      <c r="I126" t="s">
        <v>465</v>
      </c>
      <c r="J126" t="s">
        <v>466</v>
      </c>
      <c r="K126" t="s">
        <v>467</v>
      </c>
      <c r="L126">
        <v>1339</v>
      </c>
      <c r="N126">
        <v>1007</v>
      </c>
      <c r="O126" t="s">
        <v>18</v>
      </c>
      <c r="P126" t="s">
        <v>18</v>
      </c>
      <c r="Q126">
        <v>1</v>
      </c>
      <c r="W126">
        <v>0</v>
      </c>
      <c r="X126">
        <v>781851584</v>
      </c>
      <c r="Y126">
        <f t="shared" si="82"/>
        <v>0.11</v>
      </c>
      <c r="AA126">
        <v>8185.48</v>
      </c>
      <c r="AB126">
        <v>0</v>
      </c>
      <c r="AC126">
        <v>0</v>
      </c>
      <c r="AD126">
        <v>0</v>
      </c>
      <c r="AE126">
        <v>5764.42</v>
      </c>
      <c r="AF126">
        <v>0</v>
      </c>
      <c r="AG126">
        <v>0</v>
      </c>
      <c r="AH126">
        <v>0</v>
      </c>
      <c r="AI126">
        <v>1.42</v>
      </c>
      <c r="AJ126">
        <v>1</v>
      </c>
      <c r="AK126">
        <v>1</v>
      </c>
      <c r="AL126">
        <v>1</v>
      </c>
      <c r="AM126">
        <v>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3</v>
      </c>
      <c r="AT126">
        <v>0.11</v>
      </c>
      <c r="AU126" t="s">
        <v>3</v>
      </c>
      <c r="AV126">
        <v>0</v>
      </c>
      <c r="AW126">
        <v>2</v>
      </c>
      <c r="AX126">
        <v>50265937</v>
      </c>
      <c r="AY126">
        <v>1</v>
      </c>
      <c r="AZ126">
        <v>0</v>
      </c>
      <c r="BA126">
        <v>126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634.08619999999996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1</v>
      </c>
      <c r="BQ126">
        <v>634.08619999999996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1</v>
      </c>
      <c r="CV126">
        <v>0</v>
      </c>
      <c r="CW126">
        <v>0</v>
      </c>
      <c r="CX126">
        <f>ROUND(Y126*Source!I56,7)</f>
        <v>0</v>
      </c>
      <c r="CY126">
        <f t="shared" si="78"/>
        <v>8185.48</v>
      </c>
      <c r="CZ126">
        <f t="shared" si="79"/>
        <v>5764.42</v>
      </c>
      <c r="DA126">
        <f t="shared" si="80"/>
        <v>1.42</v>
      </c>
      <c r="DB126">
        <f t="shared" si="83"/>
        <v>634.09</v>
      </c>
      <c r="DC126">
        <f t="shared" si="84"/>
        <v>0</v>
      </c>
      <c r="DD126" t="s">
        <v>3</v>
      </c>
      <c r="DE126" t="s">
        <v>3</v>
      </c>
      <c r="DF126">
        <f>ROUND(ROUND(AE126*AI126,2)*CX126,2)</f>
        <v>0</v>
      </c>
      <c r="DG126">
        <f t="shared" si="77"/>
        <v>0</v>
      </c>
      <c r="DH126">
        <f t="shared" si="73"/>
        <v>0</v>
      </c>
      <c r="DI126">
        <f t="shared" si="74"/>
        <v>0</v>
      </c>
      <c r="DJ126">
        <f t="shared" si="81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ROW(Source!A56)</f>
        <v>56</v>
      </c>
      <c r="B127">
        <v>50265625</v>
      </c>
      <c r="C127">
        <v>50265908</v>
      </c>
      <c r="D127">
        <v>49306875</v>
      </c>
      <c r="E127">
        <v>1</v>
      </c>
      <c r="F127">
        <v>1</v>
      </c>
      <c r="G127">
        <v>1</v>
      </c>
      <c r="H127">
        <v>3</v>
      </c>
      <c r="I127" t="s">
        <v>355</v>
      </c>
      <c r="J127" t="s">
        <v>468</v>
      </c>
      <c r="K127" t="s">
        <v>469</v>
      </c>
      <c r="L127">
        <v>1371</v>
      </c>
      <c r="N127">
        <v>1013</v>
      </c>
      <c r="O127" t="s">
        <v>358</v>
      </c>
      <c r="P127" t="s">
        <v>358</v>
      </c>
      <c r="Q127">
        <v>1</v>
      </c>
      <c r="W127">
        <v>0</v>
      </c>
      <c r="X127">
        <v>-1140229766</v>
      </c>
      <c r="Y127">
        <f t="shared" si="82"/>
        <v>0.187</v>
      </c>
      <c r="AA127">
        <v>579.74</v>
      </c>
      <c r="AB127">
        <v>0</v>
      </c>
      <c r="AC127">
        <v>0</v>
      </c>
      <c r="AD127">
        <v>0</v>
      </c>
      <c r="AE127">
        <v>456.49</v>
      </c>
      <c r="AF127">
        <v>0</v>
      </c>
      <c r="AG127">
        <v>0</v>
      </c>
      <c r="AH127">
        <v>0</v>
      </c>
      <c r="AI127">
        <v>1.27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0.187</v>
      </c>
      <c r="AU127" t="s">
        <v>3</v>
      </c>
      <c r="AV127">
        <v>0</v>
      </c>
      <c r="AW127">
        <v>2</v>
      </c>
      <c r="AX127">
        <v>50265938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85.363630000000001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85.363630000000001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ROUND(Y127*Source!I56,7)</f>
        <v>0</v>
      </c>
      <c r="CY127">
        <f t="shared" si="78"/>
        <v>579.74</v>
      </c>
      <c r="CZ127">
        <f t="shared" si="79"/>
        <v>456.49</v>
      </c>
      <c r="DA127">
        <f t="shared" si="80"/>
        <v>1.27</v>
      </c>
      <c r="DB127">
        <f t="shared" si="83"/>
        <v>85.36</v>
      </c>
      <c r="DC127">
        <f t="shared" si="84"/>
        <v>0</v>
      </c>
      <c r="DD127" t="s">
        <v>3</v>
      </c>
      <c r="DE127" t="s">
        <v>3</v>
      </c>
      <c r="DF127">
        <f>ROUND(ROUND(AE127*AI127,2)*CX127,2)</f>
        <v>0</v>
      </c>
      <c r="DG127">
        <f t="shared" si="77"/>
        <v>0</v>
      </c>
      <c r="DH127">
        <f t="shared" si="73"/>
        <v>0</v>
      </c>
      <c r="DI127">
        <f t="shared" si="74"/>
        <v>0</v>
      </c>
      <c r="DJ127">
        <f t="shared" si="81"/>
        <v>0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ROW(Source!A59)</f>
        <v>59</v>
      </c>
      <c r="B128">
        <v>50265625</v>
      </c>
      <c r="C128">
        <v>50265941</v>
      </c>
      <c r="D128">
        <v>39608735</v>
      </c>
      <c r="E128">
        <v>70</v>
      </c>
      <c r="F128">
        <v>1</v>
      </c>
      <c r="G128">
        <v>1</v>
      </c>
      <c r="H128">
        <v>1</v>
      </c>
      <c r="I128" t="s">
        <v>442</v>
      </c>
      <c r="J128" t="s">
        <v>3</v>
      </c>
      <c r="K128" t="s">
        <v>470</v>
      </c>
      <c r="L128">
        <v>1191</v>
      </c>
      <c r="N128">
        <v>1013</v>
      </c>
      <c r="O128" t="s">
        <v>337</v>
      </c>
      <c r="P128" t="s">
        <v>337</v>
      </c>
      <c r="Q128">
        <v>1</v>
      </c>
      <c r="W128">
        <v>0</v>
      </c>
      <c r="X128">
        <v>1049124552</v>
      </c>
      <c r="Y128">
        <f t="shared" si="82"/>
        <v>179</v>
      </c>
      <c r="AA128">
        <v>0</v>
      </c>
      <c r="AB128">
        <v>0</v>
      </c>
      <c r="AC128">
        <v>0</v>
      </c>
      <c r="AD128">
        <v>352.37</v>
      </c>
      <c r="AE128">
        <v>0</v>
      </c>
      <c r="AF128">
        <v>0</v>
      </c>
      <c r="AG128">
        <v>0</v>
      </c>
      <c r="AH128">
        <v>352.37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0</v>
      </c>
      <c r="AQ128">
        <v>1</v>
      </c>
      <c r="AR128">
        <v>0</v>
      </c>
      <c r="AS128" t="s">
        <v>3</v>
      </c>
      <c r="AT128">
        <v>179</v>
      </c>
      <c r="AU128" t="s">
        <v>3</v>
      </c>
      <c r="AV128">
        <v>1</v>
      </c>
      <c r="AW128">
        <v>2</v>
      </c>
      <c r="AX128">
        <v>50265960</v>
      </c>
      <c r="AY128">
        <v>1</v>
      </c>
      <c r="AZ128">
        <v>0</v>
      </c>
      <c r="BA128">
        <v>128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63074.23</v>
      </c>
      <c r="BN128">
        <v>179</v>
      </c>
      <c r="BO128">
        <v>0</v>
      </c>
      <c r="BP128">
        <v>1</v>
      </c>
      <c r="BQ128">
        <v>0</v>
      </c>
      <c r="BR128">
        <v>0</v>
      </c>
      <c r="BS128">
        <v>0</v>
      </c>
      <c r="BT128">
        <v>63074.23</v>
      </c>
      <c r="BU128">
        <v>179</v>
      </c>
      <c r="BV128">
        <v>0</v>
      </c>
      <c r="BW128">
        <v>1</v>
      </c>
      <c r="CU128">
        <f>ROUND(AT128*Source!I59*AH128*AL128,2)</f>
        <v>0</v>
      </c>
      <c r="CV128">
        <f>ROUND(Y128*Source!I59,7)</f>
        <v>0</v>
      </c>
      <c r="CW128">
        <v>0</v>
      </c>
      <c r="CX128">
        <f>ROUND(Y128*Source!I59,7)</f>
        <v>0</v>
      </c>
      <c r="CY128">
        <f>AD128</f>
        <v>352.37</v>
      </c>
      <c r="CZ128">
        <f>AH128</f>
        <v>352.37</v>
      </c>
      <c r="DA128">
        <f>AL128</f>
        <v>1</v>
      </c>
      <c r="DB128">
        <f t="shared" si="83"/>
        <v>63074.23</v>
      </c>
      <c r="DC128">
        <f t="shared" si="84"/>
        <v>0</v>
      </c>
      <c r="DD128" t="s">
        <v>3</v>
      </c>
      <c r="DE128" t="s">
        <v>3</v>
      </c>
      <c r="DF128">
        <f t="shared" ref="DF128:DF135" si="85">ROUND(ROUND(AE128,2)*CX128,2)</f>
        <v>0</v>
      </c>
      <c r="DG128">
        <f t="shared" si="77"/>
        <v>0</v>
      </c>
      <c r="DH128">
        <f t="shared" si="73"/>
        <v>0</v>
      </c>
      <c r="DI128">
        <f t="shared" si="74"/>
        <v>0</v>
      </c>
      <c r="DJ128">
        <f>DI128</f>
        <v>0</v>
      </c>
      <c r="DK128">
        <v>1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ROW(Source!A59)</f>
        <v>59</v>
      </c>
      <c r="B129">
        <v>50265625</v>
      </c>
      <c r="C129">
        <v>50265941</v>
      </c>
      <c r="D129">
        <v>39608925</v>
      </c>
      <c r="E129">
        <v>70</v>
      </c>
      <c r="F129">
        <v>1</v>
      </c>
      <c r="G129">
        <v>1</v>
      </c>
      <c r="H129">
        <v>1</v>
      </c>
      <c r="I129" t="s">
        <v>338</v>
      </c>
      <c r="J129" t="s">
        <v>3</v>
      </c>
      <c r="K129" t="s">
        <v>339</v>
      </c>
      <c r="L129">
        <v>1191</v>
      </c>
      <c r="N129">
        <v>1013</v>
      </c>
      <c r="O129" t="s">
        <v>337</v>
      </c>
      <c r="P129" t="s">
        <v>337</v>
      </c>
      <c r="Q129">
        <v>1</v>
      </c>
      <c r="W129">
        <v>0</v>
      </c>
      <c r="X129">
        <v>-1417349443</v>
      </c>
      <c r="Y129">
        <f t="shared" si="82"/>
        <v>28.56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-2</v>
      </c>
      <c r="AN129">
        <v>0</v>
      </c>
      <c r="AO129">
        <v>0</v>
      </c>
      <c r="AP129">
        <v>0</v>
      </c>
      <c r="AQ129">
        <v>1</v>
      </c>
      <c r="AR129">
        <v>0</v>
      </c>
      <c r="AS129" t="s">
        <v>3</v>
      </c>
      <c r="AT129">
        <v>28.56</v>
      </c>
      <c r="AU129" t="s">
        <v>3</v>
      </c>
      <c r="AV129">
        <v>2</v>
      </c>
      <c r="AW129">
        <v>2</v>
      </c>
      <c r="AX129">
        <v>50265961</v>
      </c>
      <c r="AY129">
        <v>1</v>
      </c>
      <c r="AZ129">
        <v>0</v>
      </c>
      <c r="BA129">
        <v>129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ROUND(Y129*Source!I59,7)</f>
        <v>0</v>
      </c>
      <c r="CY129">
        <f>AD129</f>
        <v>0</v>
      </c>
      <c r="CZ129">
        <f>AH129</f>
        <v>0</v>
      </c>
      <c r="DA129">
        <f>AL129</f>
        <v>1</v>
      </c>
      <c r="DB129">
        <f t="shared" si="83"/>
        <v>0</v>
      </c>
      <c r="DC129">
        <f t="shared" si="84"/>
        <v>0</v>
      </c>
      <c r="DD129" t="s">
        <v>3</v>
      </c>
      <c r="DE129" t="s">
        <v>3</v>
      </c>
      <c r="DF129">
        <f t="shared" si="85"/>
        <v>0</v>
      </c>
      <c r="DG129">
        <f t="shared" si="77"/>
        <v>0</v>
      </c>
      <c r="DH129">
        <f t="shared" ref="DH129:DH160" si="86">ROUND(ROUND(AG129,2)*CX129,2)</f>
        <v>0</v>
      </c>
      <c r="DI129">
        <f t="shared" ref="DI129:DI160" si="87">ROUND(ROUND(AH129,2)*CX129,2)</f>
        <v>0</v>
      </c>
      <c r="DJ129">
        <f>DI129</f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ROW(Source!A59)</f>
        <v>59</v>
      </c>
      <c r="B130">
        <v>50265625</v>
      </c>
      <c r="C130">
        <v>50265941</v>
      </c>
      <c r="D130">
        <v>39770614</v>
      </c>
      <c r="E130">
        <v>1</v>
      </c>
      <c r="F130">
        <v>1</v>
      </c>
      <c r="G130">
        <v>1</v>
      </c>
      <c r="H130">
        <v>2</v>
      </c>
      <c r="I130" t="s">
        <v>361</v>
      </c>
      <c r="J130" t="s">
        <v>362</v>
      </c>
      <c r="K130" t="s">
        <v>363</v>
      </c>
      <c r="L130">
        <v>1367</v>
      </c>
      <c r="N130">
        <v>1011</v>
      </c>
      <c r="O130" t="s">
        <v>40</v>
      </c>
      <c r="P130" t="s">
        <v>40</v>
      </c>
      <c r="Q130">
        <v>1</v>
      </c>
      <c r="W130">
        <v>0</v>
      </c>
      <c r="X130">
        <v>-130837057</v>
      </c>
      <c r="Y130">
        <f t="shared" si="82"/>
        <v>26.06</v>
      </c>
      <c r="AA130">
        <v>0</v>
      </c>
      <c r="AB130">
        <v>1105.53</v>
      </c>
      <c r="AC130">
        <v>533</v>
      </c>
      <c r="AD130">
        <v>0</v>
      </c>
      <c r="AE130">
        <v>0</v>
      </c>
      <c r="AF130">
        <v>1105.53</v>
      </c>
      <c r="AG130">
        <v>533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0</v>
      </c>
      <c r="AQ130">
        <v>1</v>
      </c>
      <c r="AR130">
        <v>0</v>
      </c>
      <c r="AS130" t="s">
        <v>3</v>
      </c>
      <c r="AT130">
        <v>26.06</v>
      </c>
      <c r="AU130" t="s">
        <v>3</v>
      </c>
      <c r="AV130">
        <v>0</v>
      </c>
      <c r="AW130">
        <v>2</v>
      </c>
      <c r="AX130">
        <v>50265962</v>
      </c>
      <c r="AY130">
        <v>1</v>
      </c>
      <c r="AZ130">
        <v>0</v>
      </c>
      <c r="BA130">
        <v>130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28810.111799999999</v>
      </c>
      <c r="BL130">
        <v>13889.98</v>
      </c>
      <c r="BM130">
        <v>0</v>
      </c>
      <c r="BN130">
        <v>0</v>
      </c>
      <c r="BO130">
        <v>0</v>
      </c>
      <c r="BP130">
        <v>1</v>
      </c>
      <c r="BQ130">
        <v>0</v>
      </c>
      <c r="BR130">
        <v>28810.111799999999</v>
      </c>
      <c r="BS130">
        <v>13889.98</v>
      </c>
      <c r="BT130">
        <v>0</v>
      </c>
      <c r="BU130">
        <v>0</v>
      </c>
      <c r="BV130">
        <v>0</v>
      </c>
      <c r="BW130">
        <v>1</v>
      </c>
      <c r="CV130">
        <v>0</v>
      </c>
      <c r="CW130">
        <f>ROUND(Y130*Source!I59*DO130,7)</f>
        <v>0</v>
      </c>
      <c r="CX130">
        <f>ROUND(Y130*Source!I59,7)</f>
        <v>0</v>
      </c>
      <c r="CY130">
        <f t="shared" ref="CY130:CY135" si="88">AB130</f>
        <v>1105.53</v>
      </c>
      <c r="CZ130">
        <f t="shared" ref="CZ130:CZ135" si="89">AF130</f>
        <v>1105.53</v>
      </c>
      <c r="DA130">
        <f t="shared" ref="DA130:DA135" si="90">AJ130</f>
        <v>1</v>
      </c>
      <c r="DB130">
        <f t="shared" si="83"/>
        <v>28810.11</v>
      </c>
      <c r="DC130">
        <f t="shared" si="84"/>
        <v>13889.98</v>
      </c>
      <c r="DD130" t="s">
        <v>3</v>
      </c>
      <c r="DE130" t="s">
        <v>3</v>
      </c>
      <c r="DF130">
        <f t="shared" si="85"/>
        <v>0</v>
      </c>
      <c r="DG130">
        <f t="shared" si="77"/>
        <v>0</v>
      </c>
      <c r="DH130">
        <f t="shared" si="86"/>
        <v>0</v>
      </c>
      <c r="DI130">
        <f t="shared" si="87"/>
        <v>0</v>
      </c>
      <c r="DJ130">
        <f t="shared" ref="DJ130:DJ135" si="91">DG130+DH130</f>
        <v>0</v>
      </c>
      <c r="DK130">
        <v>1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ROW(Source!A59)</f>
        <v>59</v>
      </c>
      <c r="B131">
        <v>50265625</v>
      </c>
      <c r="C131">
        <v>50265941</v>
      </c>
      <c r="D131">
        <v>39770672</v>
      </c>
      <c r="E131">
        <v>1</v>
      </c>
      <c r="F131">
        <v>1</v>
      </c>
      <c r="G131">
        <v>1</v>
      </c>
      <c r="H131">
        <v>2</v>
      </c>
      <c r="I131" t="s">
        <v>364</v>
      </c>
      <c r="J131" t="s">
        <v>365</v>
      </c>
      <c r="K131" t="s">
        <v>366</v>
      </c>
      <c r="L131">
        <v>1367</v>
      </c>
      <c r="N131">
        <v>1011</v>
      </c>
      <c r="O131" t="s">
        <v>40</v>
      </c>
      <c r="P131" t="s">
        <v>40</v>
      </c>
      <c r="Q131">
        <v>1</v>
      </c>
      <c r="W131">
        <v>0</v>
      </c>
      <c r="X131">
        <v>-430484415</v>
      </c>
      <c r="Y131">
        <f t="shared" si="82"/>
        <v>0.9</v>
      </c>
      <c r="AA131">
        <v>0</v>
      </c>
      <c r="AB131">
        <v>1720.97</v>
      </c>
      <c r="AC131">
        <v>533</v>
      </c>
      <c r="AD131">
        <v>0</v>
      </c>
      <c r="AE131">
        <v>0</v>
      </c>
      <c r="AF131">
        <v>1720.97</v>
      </c>
      <c r="AG131">
        <v>533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0</v>
      </c>
      <c r="AQ131">
        <v>1</v>
      </c>
      <c r="AR131">
        <v>0</v>
      </c>
      <c r="AS131" t="s">
        <v>3</v>
      </c>
      <c r="AT131">
        <v>0.9</v>
      </c>
      <c r="AU131" t="s">
        <v>3</v>
      </c>
      <c r="AV131">
        <v>0</v>
      </c>
      <c r="AW131">
        <v>2</v>
      </c>
      <c r="AX131">
        <v>50265963</v>
      </c>
      <c r="AY131">
        <v>1</v>
      </c>
      <c r="AZ131">
        <v>0</v>
      </c>
      <c r="BA131">
        <v>131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1548.873</v>
      </c>
      <c r="BL131">
        <v>479.7</v>
      </c>
      <c r="BM131">
        <v>0</v>
      </c>
      <c r="BN131">
        <v>0</v>
      </c>
      <c r="BO131">
        <v>0</v>
      </c>
      <c r="BP131">
        <v>1</v>
      </c>
      <c r="BQ131">
        <v>0</v>
      </c>
      <c r="BR131">
        <v>1548.873</v>
      </c>
      <c r="BS131">
        <v>479.7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f>ROUND(Y131*Source!I59*DO131,7)</f>
        <v>0</v>
      </c>
      <c r="CX131">
        <f>ROUND(Y131*Source!I59,7)</f>
        <v>0</v>
      </c>
      <c r="CY131">
        <f t="shared" si="88"/>
        <v>1720.97</v>
      </c>
      <c r="CZ131">
        <f t="shared" si="89"/>
        <v>1720.97</v>
      </c>
      <c r="DA131">
        <f t="shared" si="90"/>
        <v>1</v>
      </c>
      <c r="DB131">
        <f t="shared" si="83"/>
        <v>1548.87</v>
      </c>
      <c r="DC131">
        <f t="shared" si="84"/>
        <v>479.7</v>
      </c>
      <c r="DD131" t="s">
        <v>3</v>
      </c>
      <c r="DE131" t="s">
        <v>3</v>
      </c>
      <c r="DF131">
        <f t="shared" si="85"/>
        <v>0</v>
      </c>
      <c r="DG131">
        <f t="shared" si="77"/>
        <v>0</v>
      </c>
      <c r="DH131">
        <f t="shared" si="86"/>
        <v>0</v>
      </c>
      <c r="DI131">
        <f t="shared" si="87"/>
        <v>0</v>
      </c>
      <c r="DJ131">
        <f t="shared" si="91"/>
        <v>0</v>
      </c>
      <c r="DK131">
        <v>1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ROW(Source!A59)</f>
        <v>59</v>
      </c>
      <c r="B132">
        <v>50265625</v>
      </c>
      <c r="C132">
        <v>50265941</v>
      </c>
      <c r="D132">
        <v>39770826</v>
      </c>
      <c r="E132">
        <v>1</v>
      </c>
      <c r="F132">
        <v>1</v>
      </c>
      <c r="G132">
        <v>1</v>
      </c>
      <c r="H132">
        <v>2</v>
      </c>
      <c r="I132" t="s">
        <v>51</v>
      </c>
      <c r="J132" t="s">
        <v>53</v>
      </c>
      <c r="K132" t="s">
        <v>52</v>
      </c>
      <c r="L132">
        <v>1367</v>
      </c>
      <c r="N132">
        <v>1011</v>
      </c>
      <c r="O132" t="s">
        <v>40</v>
      </c>
      <c r="P132" t="s">
        <v>40</v>
      </c>
      <c r="Q132">
        <v>1</v>
      </c>
      <c r="W132">
        <v>0</v>
      </c>
      <c r="X132">
        <v>-896236776</v>
      </c>
      <c r="Y132">
        <f t="shared" si="82"/>
        <v>0.25</v>
      </c>
      <c r="AA132">
        <v>0</v>
      </c>
      <c r="AB132">
        <v>1690.48</v>
      </c>
      <c r="AC132">
        <v>456.01</v>
      </c>
      <c r="AD132">
        <v>0</v>
      </c>
      <c r="AE132">
        <v>0</v>
      </c>
      <c r="AF132">
        <v>1690.48</v>
      </c>
      <c r="AG132">
        <v>456.01</v>
      </c>
      <c r="AH132">
        <v>0</v>
      </c>
      <c r="AI132">
        <v>1</v>
      </c>
      <c r="AJ132">
        <v>1</v>
      </c>
      <c r="AK132">
        <v>1</v>
      </c>
      <c r="AL132">
        <v>1</v>
      </c>
      <c r="AM132">
        <v>-2</v>
      </c>
      <c r="AN132">
        <v>0</v>
      </c>
      <c r="AO132">
        <v>0</v>
      </c>
      <c r="AP132">
        <v>0</v>
      </c>
      <c r="AQ132">
        <v>1</v>
      </c>
      <c r="AR132">
        <v>0</v>
      </c>
      <c r="AS132" t="s">
        <v>3</v>
      </c>
      <c r="AT132">
        <v>0.25</v>
      </c>
      <c r="AU132" t="s">
        <v>3</v>
      </c>
      <c r="AV132">
        <v>0</v>
      </c>
      <c r="AW132">
        <v>2</v>
      </c>
      <c r="AX132">
        <v>50265964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422.62</v>
      </c>
      <c r="BL132">
        <v>114.0025</v>
      </c>
      <c r="BM132">
        <v>0</v>
      </c>
      <c r="BN132">
        <v>0</v>
      </c>
      <c r="BO132">
        <v>0</v>
      </c>
      <c r="BP132">
        <v>1</v>
      </c>
      <c r="BQ132">
        <v>0</v>
      </c>
      <c r="BR132">
        <v>422.62</v>
      </c>
      <c r="BS132">
        <v>114.0025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f>ROUND(Y132*Source!I59*DO132,7)</f>
        <v>0</v>
      </c>
      <c r="CX132">
        <f>ROUND(Y132*Source!I59,7)</f>
        <v>0</v>
      </c>
      <c r="CY132">
        <f t="shared" si="88"/>
        <v>1690.48</v>
      </c>
      <c r="CZ132">
        <f t="shared" si="89"/>
        <v>1690.48</v>
      </c>
      <c r="DA132">
        <f t="shared" si="90"/>
        <v>1</v>
      </c>
      <c r="DB132">
        <f t="shared" si="83"/>
        <v>422.62</v>
      </c>
      <c r="DC132">
        <f t="shared" si="84"/>
        <v>114</v>
      </c>
      <c r="DD132" t="s">
        <v>3</v>
      </c>
      <c r="DE132" t="s">
        <v>3</v>
      </c>
      <c r="DF132">
        <f t="shared" si="85"/>
        <v>0</v>
      </c>
      <c r="DG132">
        <f t="shared" si="77"/>
        <v>0</v>
      </c>
      <c r="DH132">
        <f t="shared" si="86"/>
        <v>0</v>
      </c>
      <c r="DI132">
        <f t="shared" si="87"/>
        <v>0</v>
      </c>
      <c r="DJ132">
        <f t="shared" si="91"/>
        <v>0</v>
      </c>
      <c r="DK132">
        <v>1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ROW(Source!A59)</f>
        <v>59</v>
      </c>
      <c r="B133">
        <v>50265625</v>
      </c>
      <c r="C133">
        <v>50265941</v>
      </c>
      <c r="D133">
        <v>39770949</v>
      </c>
      <c r="E133">
        <v>1</v>
      </c>
      <c r="F133">
        <v>1</v>
      </c>
      <c r="G133">
        <v>1</v>
      </c>
      <c r="H133">
        <v>2</v>
      </c>
      <c r="I133" t="s">
        <v>340</v>
      </c>
      <c r="J133" t="s">
        <v>341</v>
      </c>
      <c r="K133" t="s">
        <v>342</v>
      </c>
      <c r="L133">
        <v>1367</v>
      </c>
      <c r="N133">
        <v>1011</v>
      </c>
      <c r="O133" t="s">
        <v>40</v>
      </c>
      <c r="P133" t="s">
        <v>40</v>
      </c>
      <c r="Q133">
        <v>1</v>
      </c>
      <c r="W133">
        <v>0</v>
      </c>
      <c r="X133">
        <v>1108114389</v>
      </c>
      <c r="Y133">
        <f t="shared" si="82"/>
        <v>9</v>
      </c>
      <c r="AA133">
        <v>0</v>
      </c>
      <c r="AB133">
        <v>2.4700000000000002</v>
      </c>
      <c r="AC133">
        <v>0</v>
      </c>
      <c r="AD133">
        <v>0</v>
      </c>
      <c r="AE133">
        <v>0</v>
      </c>
      <c r="AF133">
        <v>1.9</v>
      </c>
      <c r="AG133">
        <v>0</v>
      </c>
      <c r="AH133">
        <v>0</v>
      </c>
      <c r="AI133">
        <v>1</v>
      </c>
      <c r="AJ133">
        <v>1.3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0</v>
      </c>
      <c r="AQ133">
        <v>1</v>
      </c>
      <c r="AR133">
        <v>0</v>
      </c>
      <c r="AS133" t="s">
        <v>3</v>
      </c>
      <c r="AT133">
        <v>9</v>
      </c>
      <c r="AU133" t="s">
        <v>3</v>
      </c>
      <c r="AV133">
        <v>0</v>
      </c>
      <c r="AW133">
        <v>2</v>
      </c>
      <c r="AX133">
        <v>50265965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17.099999999999998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</v>
      </c>
      <c r="BR133">
        <v>17.099999999999998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f>ROUND(Y133*Source!I59*DO133,7)</f>
        <v>0</v>
      </c>
      <c r="CX133">
        <f>ROUND(Y133*Source!I59,7)</f>
        <v>0</v>
      </c>
      <c r="CY133">
        <f t="shared" si="88"/>
        <v>2.4700000000000002</v>
      </c>
      <c r="CZ133">
        <f t="shared" si="89"/>
        <v>1.9</v>
      </c>
      <c r="DA133">
        <f t="shared" si="90"/>
        <v>1.3</v>
      </c>
      <c r="DB133">
        <f t="shared" si="83"/>
        <v>17.100000000000001</v>
      </c>
      <c r="DC133">
        <f t="shared" si="84"/>
        <v>0</v>
      </c>
      <c r="DD133" t="s">
        <v>3</v>
      </c>
      <c r="DE133" t="s">
        <v>3</v>
      </c>
      <c r="DF133">
        <f t="shared" si="85"/>
        <v>0</v>
      </c>
      <c r="DG133">
        <f>ROUND(ROUND(AF133*AJ133,2)*CX133,2)</f>
        <v>0</v>
      </c>
      <c r="DH133">
        <f t="shared" si="86"/>
        <v>0</v>
      </c>
      <c r="DI133">
        <f t="shared" si="87"/>
        <v>0</v>
      </c>
      <c r="DJ133">
        <f t="shared" si="91"/>
        <v>0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ROW(Source!A59)</f>
        <v>59</v>
      </c>
      <c r="B134">
        <v>50265625</v>
      </c>
      <c r="C134">
        <v>50265941</v>
      </c>
      <c r="D134">
        <v>39771602</v>
      </c>
      <c r="E134">
        <v>1</v>
      </c>
      <c r="F134">
        <v>1</v>
      </c>
      <c r="G134">
        <v>1</v>
      </c>
      <c r="H134">
        <v>2</v>
      </c>
      <c r="I134" t="s">
        <v>343</v>
      </c>
      <c r="J134" t="s">
        <v>344</v>
      </c>
      <c r="K134" t="s">
        <v>345</v>
      </c>
      <c r="L134">
        <v>1367</v>
      </c>
      <c r="N134">
        <v>1011</v>
      </c>
      <c r="O134" t="s">
        <v>40</v>
      </c>
      <c r="P134" t="s">
        <v>40</v>
      </c>
      <c r="Q134">
        <v>1</v>
      </c>
      <c r="W134">
        <v>0</v>
      </c>
      <c r="X134">
        <v>509054691</v>
      </c>
      <c r="Y134">
        <f t="shared" si="82"/>
        <v>1.35</v>
      </c>
      <c r="AA134">
        <v>0</v>
      </c>
      <c r="AB134">
        <v>680.88</v>
      </c>
      <c r="AC134">
        <v>396.79</v>
      </c>
      <c r="AD134">
        <v>0</v>
      </c>
      <c r="AE134">
        <v>0</v>
      </c>
      <c r="AF134">
        <v>680.88</v>
      </c>
      <c r="AG134">
        <v>396.79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0</v>
      </c>
      <c r="AP134">
        <v>0</v>
      </c>
      <c r="AQ134">
        <v>1</v>
      </c>
      <c r="AR134">
        <v>0</v>
      </c>
      <c r="AS134" t="s">
        <v>3</v>
      </c>
      <c r="AT134">
        <v>1.35</v>
      </c>
      <c r="AU134" t="s">
        <v>3</v>
      </c>
      <c r="AV134">
        <v>0</v>
      </c>
      <c r="AW134">
        <v>2</v>
      </c>
      <c r="AX134">
        <v>50265966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919.1880000000001</v>
      </c>
      <c r="BL134">
        <v>535.66650000000004</v>
      </c>
      <c r="BM134">
        <v>0</v>
      </c>
      <c r="BN134">
        <v>0</v>
      </c>
      <c r="BO134">
        <v>0</v>
      </c>
      <c r="BP134">
        <v>1</v>
      </c>
      <c r="BQ134">
        <v>0</v>
      </c>
      <c r="BR134">
        <v>919.1880000000001</v>
      </c>
      <c r="BS134">
        <v>535.66650000000004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f>ROUND(Y134*Source!I59*DO134,7)</f>
        <v>0</v>
      </c>
      <c r="CX134">
        <f>ROUND(Y134*Source!I59,7)</f>
        <v>0</v>
      </c>
      <c r="CY134">
        <f t="shared" si="88"/>
        <v>680.88</v>
      </c>
      <c r="CZ134">
        <f t="shared" si="89"/>
        <v>680.88</v>
      </c>
      <c r="DA134">
        <f t="shared" si="90"/>
        <v>1</v>
      </c>
      <c r="DB134">
        <f t="shared" si="83"/>
        <v>919.19</v>
      </c>
      <c r="DC134">
        <f t="shared" si="84"/>
        <v>535.66999999999996</v>
      </c>
      <c r="DD134" t="s">
        <v>3</v>
      </c>
      <c r="DE134" t="s">
        <v>3</v>
      </c>
      <c r="DF134">
        <f t="shared" si="85"/>
        <v>0</v>
      </c>
      <c r="DG134">
        <f t="shared" ref="DG134:DG149" si="92">ROUND(ROUND(AF134,2)*CX134,2)</f>
        <v>0</v>
      </c>
      <c r="DH134">
        <f t="shared" si="86"/>
        <v>0</v>
      </c>
      <c r="DI134">
        <f t="shared" si="87"/>
        <v>0</v>
      </c>
      <c r="DJ134">
        <f t="shared" si="91"/>
        <v>0</v>
      </c>
      <c r="DK134">
        <v>1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ROW(Source!A59)</f>
        <v>59</v>
      </c>
      <c r="B135">
        <v>50265625</v>
      </c>
      <c r="C135">
        <v>50265941</v>
      </c>
      <c r="D135">
        <v>39771814</v>
      </c>
      <c r="E135">
        <v>1</v>
      </c>
      <c r="F135">
        <v>1</v>
      </c>
      <c r="G135">
        <v>1</v>
      </c>
      <c r="H135">
        <v>2</v>
      </c>
      <c r="I135" t="s">
        <v>367</v>
      </c>
      <c r="J135" t="s">
        <v>368</v>
      </c>
      <c r="K135" t="s">
        <v>369</v>
      </c>
      <c r="L135">
        <v>1367</v>
      </c>
      <c r="N135">
        <v>1011</v>
      </c>
      <c r="O135" t="s">
        <v>40</v>
      </c>
      <c r="P135" t="s">
        <v>40</v>
      </c>
      <c r="Q135">
        <v>1</v>
      </c>
      <c r="W135">
        <v>0</v>
      </c>
      <c r="X135">
        <v>829370094</v>
      </c>
      <c r="Y135">
        <f t="shared" si="82"/>
        <v>4.3</v>
      </c>
      <c r="AA135">
        <v>0</v>
      </c>
      <c r="AB135">
        <v>41.17</v>
      </c>
      <c r="AC135">
        <v>0</v>
      </c>
      <c r="AD135">
        <v>0</v>
      </c>
      <c r="AE135">
        <v>0</v>
      </c>
      <c r="AF135">
        <v>41.17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0</v>
      </c>
      <c r="AQ135">
        <v>1</v>
      </c>
      <c r="AR135">
        <v>0</v>
      </c>
      <c r="AS135" t="s">
        <v>3</v>
      </c>
      <c r="AT135">
        <v>4.3</v>
      </c>
      <c r="AU135" t="s">
        <v>3</v>
      </c>
      <c r="AV135">
        <v>0</v>
      </c>
      <c r="AW135">
        <v>2</v>
      </c>
      <c r="AX135">
        <v>50265967</v>
      </c>
      <c r="AY135">
        <v>1</v>
      </c>
      <c r="AZ135">
        <v>0</v>
      </c>
      <c r="BA135">
        <v>135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177.03100000000001</v>
      </c>
      <c r="BL135">
        <v>0</v>
      </c>
      <c r="BM135">
        <v>0</v>
      </c>
      <c r="BN135">
        <v>0</v>
      </c>
      <c r="BO135">
        <v>0</v>
      </c>
      <c r="BP135">
        <v>1</v>
      </c>
      <c r="BQ135">
        <v>0</v>
      </c>
      <c r="BR135">
        <v>177.03100000000001</v>
      </c>
      <c r="BS135">
        <v>0</v>
      </c>
      <c r="BT135">
        <v>0</v>
      </c>
      <c r="BU135">
        <v>0</v>
      </c>
      <c r="BV135">
        <v>0</v>
      </c>
      <c r="BW135">
        <v>1</v>
      </c>
      <c r="CV135">
        <v>0</v>
      </c>
      <c r="CW135">
        <f>ROUND(Y135*Source!I59*DO135,7)</f>
        <v>0</v>
      </c>
      <c r="CX135">
        <f>ROUND(Y135*Source!I59,7)</f>
        <v>0</v>
      </c>
      <c r="CY135">
        <f t="shared" si="88"/>
        <v>41.17</v>
      </c>
      <c r="CZ135">
        <f t="shared" si="89"/>
        <v>41.17</v>
      </c>
      <c r="DA135">
        <f t="shared" si="90"/>
        <v>1</v>
      </c>
      <c r="DB135">
        <f t="shared" si="83"/>
        <v>177.03</v>
      </c>
      <c r="DC135">
        <f t="shared" si="84"/>
        <v>0</v>
      </c>
      <c r="DD135" t="s">
        <v>3</v>
      </c>
      <c r="DE135" t="s">
        <v>3</v>
      </c>
      <c r="DF135">
        <f t="shared" si="85"/>
        <v>0</v>
      </c>
      <c r="DG135">
        <f t="shared" si="92"/>
        <v>0</v>
      </c>
      <c r="DH135">
        <f t="shared" si="86"/>
        <v>0</v>
      </c>
      <c r="DI135">
        <f t="shared" si="87"/>
        <v>0</v>
      </c>
      <c r="DJ135">
        <f t="shared" si="91"/>
        <v>0</v>
      </c>
      <c r="DK135">
        <v>1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ROW(Source!A59)</f>
        <v>59</v>
      </c>
      <c r="B136">
        <v>50265625</v>
      </c>
      <c r="C136">
        <v>50265941</v>
      </c>
      <c r="D136">
        <v>39621224</v>
      </c>
      <c r="E136">
        <v>1</v>
      </c>
      <c r="F136">
        <v>1</v>
      </c>
      <c r="G136">
        <v>1</v>
      </c>
      <c r="H136">
        <v>3</v>
      </c>
      <c r="I136" t="s">
        <v>370</v>
      </c>
      <c r="J136" t="s">
        <v>371</v>
      </c>
      <c r="K136" t="s">
        <v>372</v>
      </c>
      <c r="L136">
        <v>1339</v>
      </c>
      <c r="N136">
        <v>1007</v>
      </c>
      <c r="O136" t="s">
        <v>18</v>
      </c>
      <c r="P136" t="s">
        <v>18</v>
      </c>
      <c r="Q136">
        <v>1</v>
      </c>
      <c r="W136">
        <v>0</v>
      </c>
      <c r="X136">
        <v>-143474561</v>
      </c>
      <c r="Y136">
        <f t="shared" si="82"/>
        <v>0.73</v>
      </c>
      <c r="AA136">
        <v>2.0699999999999998</v>
      </c>
      <c r="AB136">
        <v>0</v>
      </c>
      <c r="AC136">
        <v>0</v>
      </c>
      <c r="AD136">
        <v>0</v>
      </c>
      <c r="AE136">
        <v>2.44</v>
      </c>
      <c r="AF136">
        <v>0</v>
      </c>
      <c r="AG136">
        <v>0</v>
      </c>
      <c r="AH136">
        <v>0</v>
      </c>
      <c r="AI136">
        <v>0.85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0</v>
      </c>
      <c r="AQ136">
        <v>1</v>
      </c>
      <c r="AR136">
        <v>0</v>
      </c>
      <c r="AS136" t="s">
        <v>3</v>
      </c>
      <c r="AT136">
        <v>0.73</v>
      </c>
      <c r="AU136" t="s">
        <v>3</v>
      </c>
      <c r="AV136">
        <v>0</v>
      </c>
      <c r="AW136">
        <v>2</v>
      </c>
      <c r="AX136">
        <v>50265968</v>
      </c>
      <c r="AY136">
        <v>1</v>
      </c>
      <c r="AZ136">
        <v>0</v>
      </c>
      <c r="BA136">
        <v>136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1.7811999999999999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1.7811999999999999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</v>
      </c>
      <c r="CY136">
        <f t="shared" ref="CY136:CY145" si="93">AA136</f>
        <v>2.0699999999999998</v>
      </c>
      <c r="CZ136">
        <f t="shared" ref="CZ136:CZ145" si="94">AE136</f>
        <v>2.44</v>
      </c>
      <c r="DA136">
        <f t="shared" ref="DA136:DA145" si="95">AI136</f>
        <v>0.85</v>
      </c>
      <c r="DB136">
        <f t="shared" si="83"/>
        <v>1.78</v>
      </c>
      <c r="DC136">
        <f t="shared" si="84"/>
        <v>0</v>
      </c>
      <c r="DD136" t="s">
        <v>3</v>
      </c>
      <c r="DE136" t="s">
        <v>3</v>
      </c>
      <c r="DF136">
        <f>ROUND(ROUND(AE136*AI136,2)*CX136,2)</f>
        <v>0</v>
      </c>
      <c r="DG136">
        <f t="shared" si="92"/>
        <v>0</v>
      </c>
      <c r="DH136">
        <f t="shared" si="86"/>
        <v>0</v>
      </c>
      <c r="DI136">
        <f t="shared" si="87"/>
        <v>0</v>
      </c>
      <c r="DJ136">
        <f t="shared" ref="DJ136:DJ145" si="96">DF136</f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ROW(Source!A59)</f>
        <v>59</v>
      </c>
      <c r="B137">
        <v>50265625</v>
      </c>
      <c r="C137">
        <v>50265941</v>
      </c>
      <c r="D137">
        <v>39621707</v>
      </c>
      <c r="E137">
        <v>1</v>
      </c>
      <c r="F137">
        <v>1</v>
      </c>
      <c r="G137">
        <v>1</v>
      </c>
      <c r="H137">
        <v>3</v>
      </c>
      <c r="I137" t="s">
        <v>421</v>
      </c>
      <c r="J137" t="s">
        <v>422</v>
      </c>
      <c r="K137" t="s">
        <v>423</v>
      </c>
      <c r="L137">
        <v>1327</v>
      </c>
      <c r="N137">
        <v>1005</v>
      </c>
      <c r="O137" t="s">
        <v>389</v>
      </c>
      <c r="P137" t="s">
        <v>389</v>
      </c>
      <c r="Q137">
        <v>1</v>
      </c>
      <c r="W137">
        <v>0</v>
      </c>
      <c r="X137">
        <v>1300369369</v>
      </c>
      <c r="Y137">
        <f t="shared" si="82"/>
        <v>30</v>
      </c>
      <c r="AA137">
        <v>4.24</v>
      </c>
      <c r="AB137">
        <v>0</v>
      </c>
      <c r="AC137">
        <v>0</v>
      </c>
      <c r="AD137">
        <v>0</v>
      </c>
      <c r="AE137">
        <v>3.62</v>
      </c>
      <c r="AF137">
        <v>0</v>
      </c>
      <c r="AG137">
        <v>0</v>
      </c>
      <c r="AH137">
        <v>0</v>
      </c>
      <c r="AI137">
        <v>1.17</v>
      </c>
      <c r="AJ137">
        <v>1</v>
      </c>
      <c r="AK137">
        <v>1</v>
      </c>
      <c r="AL137">
        <v>1</v>
      </c>
      <c r="AM137">
        <v>2</v>
      </c>
      <c r="AN137">
        <v>0</v>
      </c>
      <c r="AO137">
        <v>0</v>
      </c>
      <c r="AP137">
        <v>0</v>
      </c>
      <c r="AQ137">
        <v>1</v>
      </c>
      <c r="AR137">
        <v>0</v>
      </c>
      <c r="AS137" t="s">
        <v>3</v>
      </c>
      <c r="AT137">
        <v>30</v>
      </c>
      <c r="AU137" t="s">
        <v>3</v>
      </c>
      <c r="AV137">
        <v>0</v>
      </c>
      <c r="AW137">
        <v>2</v>
      </c>
      <c r="AX137">
        <v>50265969</v>
      </c>
      <c r="AY137">
        <v>1</v>
      </c>
      <c r="AZ137">
        <v>0</v>
      </c>
      <c r="BA137">
        <v>137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108.60000000000001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108.60000000000001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</v>
      </c>
      <c r="CY137">
        <f t="shared" si="93"/>
        <v>4.24</v>
      </c>
      <c r="CZ137">
        <f t="shared" si="94"/>
        <v>3.62</v>
      </c>
      <c r="DA137">
        <f t="shared" si="95"/>
        <v>1.17</v>
      </c>
      <c r="DB137">
        <f t="shared" si="83"/>
        <v>108.6</v>
      </c>
      <c r="DC137">
        <f t="shared" si="84"/>
        <v>0</v>
      </c>
      <c r="DD137" t="s">
        <v>3</v>
      </c>
      <c r="DE137" t="s">
        <v>3</v>
      </c>
      <c r="DF137">
        <f>ROUND(ROUND(AE137*AI137,2)*CX137,2)</f>
        <v>0</v>
      </c>
      <c r="DG137">
        <f t="shared" si="92"/>
        <v>0</v>
      </c>
      <c r="DH137">
        <f t="shared" si="86"/>
        <v>0</v>
      </c>
      <c r="DI137">
        <f t="shared" si="87"/>
        <v>0</v>
      </c>
      <c r="DJ137">
        <f t="shared" si="96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ROW(Source!A59)</f>
        <v>59</v>
      </c>
      <c r="B138">
        <v>50265625</v>
      </c>
      <c r="C138">
        <v>50265941</v>
      </c>
      <c r="D138">
        <v>39622311</v>
      </c>
      <c r="E138">
        <v>1</v>
      </c>
      <c r="F138">
        <v>1</v>
      </c>
      <c r="G138">
        <v>1</v>
      </c>
      <c r="H138">
        <v>3</v>
      </c>
      <c r="I138" t="s">
        <v>71</v>
      </c>
      <c r="J138" t="s">
        <v>73</v>
      </c>
      <c r="K138" t="s">
        <v>72</v>
      </c>
      <c r="L138">
        <v>1348</v>
      </c>
      <c r="N138">
        <v>1009</v>
      </c>
      <c r="O138" t="s">
        <v>28</v>
      </c>
      <c r="P138" t="s">
        <v>28</v>
      </c>
      <c r="Q138">
        <v>1000</v>
      </c>
      <c r="W138">
        <v>0</v>
      </c>
      <c r="X138">
        <v>1163323608</v>
      </c>
      <c r="Y138">
        <f t="shared" si="82"/>
        <v>5.0000000000000001E-3</v>
      </c>
      <c r="AA138">
        <v>10315.01</v>
      </c>
      <c r="AB138">
        <v>0</v>
      </c>
      <c r="AC138">
        <v>0</v>
      </c>
      <c r="AD138">
        <v>0</v>
      </c>
      <c r="AE138">
        <v>10315.01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-2</v>
      </c>
      <c r="AN138">
        <v>0</v>
      </c>
      <c r="AO138">
        <v>0</v>
      </c>
      <c r="AP138">
        <v>0</v>
      </c>
      <c r="AQ138">
        <v>1</v>
      </c>
      <c r="AR138">
        <v>0</v>
      </c>
      <c r="AS138" t="s">
        <v>3</v>
      </c>
      <c r="AT138">
        <v>5.0000000000000001E-3</v>
      </c>
      <c r="AU138" t="s">
        <v>3</v>
      </c>
      <c r="AV138">
        <v>0</v>
      </c>
      <c r="AW138">
        <v>2</v>
      </c>
      <c r="AX138">
        <v>50265970</v>
      </c>
      <c r="AY138">
        <v>1</v>
      </c>
      <c r="AZ138">
        <v>0</v>
      </c>
      <c r="BA138">
        <v>138</v>
      </c>
      <c r="BB138">
        <v>1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51.575050000000005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1</v>
      </c>
      <c r="BQ138">
        <v>51.575050000000005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1</v>
      </c>
      <c r="CV138">
        <v>0</v>
      </c>
      <c r="CW138">
        <v>0</v>
      </c>
      <c r="CX138">
        <f>ROUND(Y138*Source!I59,7)</f>
        <v>0</v>
      </c>
      <c r="CY138">
        <f t="shared" si="93"/>
        <v>10315.01</v>
      </c>
      <c r="CZ138">
        <f t="shared" si="94"/>
        <v>10315.01</v>
      </c>
      <c r="DA138">
        <f t="shared" si="95"/>
        <v>1</v>
      </c>
      <c r="DB138">
        <f t="shared" si="83"/>
        <v>51.58</v>
      </c>
      <c r="DC138">
        <f t="shared" si="84"/>
        <v>0</v>
      </c>
      <c r="DD138" t="s">
        <v>3</v>
      </c>
      <c r="DE138" t="s">
        <v>3</v>
      </c>
      <c r="DF138">
        <f>ROUND(ROUND(AE138,2)*CX138,2)</f>
        <v>0</v>
      </c>
      <c r="DG138">
        <f t="shared" si="92"/>
        <v>0</v>
      </c>
      <c r="DH138">
        <f t="shared" si="86"/>
        <v>0</v>
      </c>
      <c r="DI138">
        <f t="shared" si="87"/>
        <v>0</v>
      </c>
      <c r="DJ138">
        <f t="shared" si="96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ROW(Source!A59)</f>
        <v>59</v>
      </c>
      <c r="B139">
        <v>50265625</v>
      </c>
      <c r="C139">
        <v>50265941</v>
      </c>
      <c r="D139">
        <v>39623610</v>
      </c>
      <c r="E139">
        <v>1</v>
      </c>
      <c r="F139">
        <v>1</v>
      </c>
      <c r="G139">
        <v>1</v>
      </c>
      <c r="H139">
        <v>3</v>
      </c>
      <c r="I139" t="s">
        <v>346</v>
      </c>
      <c r="J139" t="s">
        <v>347</v>
      </c>
      <c r="K139" t="s">
        <v>348</v>
      </c>
      <c r="L139">
        <v>1348</v>
      </c>
      <c r="N139">
        <v>1009</v>
      </c>
      <c r="O139" t="s">
        <v>28</v>
      </c>
      <c r="P139" t="s">
        <v>28</v>
      </c>
      <c r="Q139">
        <v>1000</v>
      </c>
      <c r="W139">
        <v>0</v>
      </c>
      <c r="X139">
        <v>-45966985</v>
      </c>
      <c r="Y139">
        <f t="shared" si="82"/>
        <v>2E-3</v>
      </c>
      <c r="AA139">
        <v>14373.6</v>
      </c>
      <c r="AB139">
        <v>0</v>
      </c>
      <c r="AC139">
        <v>0</v>
      </c>
      <c r="AD139">
        <v>0</v>
      </c>
      <c r="AE139">
        <v>11978</v>
      </c>
      <c r="AF139">
        <v>0</v>
      </c>
      <c r="AG139">
        <v>0</v>
      </c>
      <c r="AH139">
        <v>0</v>
      </c>
      <c r="AI139">
        <v>1.2</v>
      </c>
      <c r="AJ139">
        <v>1</v>
      </c>
      <c r="AK139">
        <v>1</v>
      </c>
      <c r="AL139">
        <v>1</v>
      </c>
      <c r="AM139">
        <v>2</v>
      </c>
      <c r="AN139">
        <v>0</v>
      </c>
      <c r="AO139">
        <v>0</v>
      </c>
      <c r="AP139">
        <v>0</v>
      </c>
      <c r="AQ139">
        <v>1</v>
      </c>
      <c r="AR139">
        <v>0</v>
      </c>
      <c r="AS139" t="s">
        <v>3</v>
      </c>
      <c r="AT139">
        <v>2E-3</v>
      </c>
      <c r="AU139" t="s">
        <v>3</v>
      </c>
      <c r="AV139">
        <v>0</v>
      </c>
      <c r="AW139">
        <v>2</v>
      </c>
      <c r="AX139">
        <v>50265971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23.956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1</v>
      </c>
      <c r="BQ139">
        <v>23.956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1</v>
      </c>
      <c r="CV139">
        <v>0</v>
      </c>
      <c r="CW139">
        <v>0</v>
      </c>
      <c r="CX139">
        <f>ROUND(Y139*Source!I59,7)</f>
        <v>0</v>
      </c>
      <c r="CY139">
        <f t="shared" si="93"/>
        <v>14373.6</v>
      </c>
      <c r="CZ139">
        <f t="shared" si="94"/>
        <v>11978</v>
      </c>
      <c r="DA139">
        <f t="shared" si="95"/>
        <v>1.2</v>
      </c>
      <c r="DB139">
        <f t="shared" si="83"/>
        <v>23.96</v>
      </c>
      <c r="DC139">
        <f t="shared" si="84"/>
        <v>0</v>
      </c>
      <c r="DD139" t="s">
        <v>3</v>
      </c>
      <c r="DE139" t="s">
        <v>3</v>
      </c>
      <c r="DF139">
        <f>ROUND(ROUND(AE139*AI139,2)*CX139,2)</f>
        <v>0</v>
      </c>
      <c r="DG139">
        <f t="shared" si="92"/>
        <v>0</v>
      </c>
      <c r="DH139">
        <f t="shared" si="86"/>
        <v>0</v>
      </c>
      <c r="DI139">
        <f t="shared" si="87"/>
        <v>0</v>
      </c>
      <c r="DJ139">
        <f t="shared" si="96"/>
        <v>0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ROW(Source!A59)</f>
        <v>59</v>
      </c>
      <c r="B140">
        <v>50265625</v>
      </c>
      <c r="C140">
        <v>50265941</v>
      </c>
      <c r="D140">
        <v>39625749</v>
      </c>
      <c r="E140">
        <v>1</v>
      </c>
      <c r="F140">
        <v>1</v>
      </c>
      <c r="G140">
        <v>1</v>
      </c>
      <c r="H140">
        <v>3</v>
      </c>
      <c r="I140" t="s">
        <v>377</v>
      </c>
      <c r="J140" t="s">
        <v>378</v>
      </c>
      <c r="K140" t="s">
        <v>379</v>
      </c>
      <c r="L140">
        <v>1348</v>
      </c>
      <c r="N140">
        <v>1009</v>
      </c>
      <c r="O140" t="s">
        <v>28</v>
      </c>
      <c r="P140" t="s">
        <v>28</v>
      </c>
      <c r="Q140">
        <v>1000</v>
      </c>
      <c r="W140">
        <v>0</v>
      </c>
      <c r="X140">
        <v>1174253204</v>
      </c>
      <c r="Y140">
        <f t="shared" si="82"/>
        <v>0.01</v>
      </c>
      <c r="AA140">
        <v>991.58</v>
      </c>
      <c r="AB140">
        <v>0</v>
      </c>
      <c r="AC140">
        <v>0</v>
      </c>
      <c r="AD140">
        <v>0</v>
      </c>
      <c r="AE140">
        <v>734.5</v>
      </c>
      <c r="AF140">
        <v>0</v>
      </c>
      <c r="AG140">
        <v>0</v>
      </c>
      <c r="AH140">
        <v>0</v>
      </c>
      <c r="AI140">
        <v>1.35</v>
      </c>
      <c r="AJ140">
        <v>1</v>
      </c>
      <c r="AK140">
        <v>1</v>
      </c>
      <c r="AL140">
        <v>1</v>
      </c>
      <c r="AM140">
        <v>2</v>
      </c>
      <c r="AN140">
        <v>0</v>
      </c>
      <c r="AO140">
        <v>0</v>
      </c>
      <c r="AP140">
        <v>0</v>
      </c>
      <c r="AQ140">
        <v>1</v>
      </c>
      <c r="AR140">
        <v>0</v>
      </c>
      <c r="AS140" t="s">
        <v>3</v>
      </c>
      <c r="AT140">
        <v>0.01</v>
      </c>
      <c r="AU140" t="s">
        <v>3</v>
      </c>
      <c r="AV140">
        <v>0</v>
      </c>
      <c r="AW140">
        <v>2</v>
      </c>
      <c r="AX140">
        <v>50265972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7.3449999999999998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1</v>
      </c>
      <c r="BQ140">
        <v>7.3449999999999998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1</v>
      </c>
      <c r="CV140">
        <v>0</v>
      </c>
      <c r="CW140">
        <v>0</v>
      </c>
      <c r="CX140">
        <f>ROUND(Y140*Source!I59,7)</f>
        <v>0</v>
      </c>
      <c r="CY140">
        <f t="shared" si="93"/>
        <v>991.58</v>
      </c>
      <c r="CZ140">
        <f t="shared" si="94"/>
        <v>734.5</v>
      </c>
      <c r="DA140">
        <f t="shared" si="95"/>
        <v>1.35</v>
      </c>
      <c r="DB140">
        <f t="shared" si="83"/>
        <v>7.35</v>
      </c>
      <c r="DC140">
        <f t="shared" si="84"/>
        <v>0</v>
      </c>
      <c r="DD140" t="s">
        <v>3</v>
      </c>
      <c r="DE140" t="s">
        <v>3</v>
      </c>
      <c r="DF140">
        <f>ROUND(ROUND(AE140*AI140,2)*CX140,2)</f>
        <v>0</v>
      </c>
      <c r="DG140">
        <f t="shared" si="92"/>
        <v>0</v>
      </c>
      <c r="DH140">
        <f t="shared" si="86"/>
        <v>0</v>
      </c>
      <c r="DI140">
        <f t="shared" si="87"/>
        <v>0</v>
      </c>
      <c r="DJ140">
        <f t="shared" si="96"/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ROW(Source!A59)</f>
        <v>59</v>
      </c>
      <c r="B141">
        <v>50265625</v>
      </c>
      <c r="C141">
        <v>50265941</v>
      </c>
      <c r="D141">
        <v>39609739</v>
      </c>
      <c r="E141">
        <v>70</v>
      </c>
      <c r="F141">
        <v>1</v>
      </c>
      <c r="G141">
        <v>1</v>
      </c>
      <c r="H141">
        <v>3</v>
      </c>
      <c r="I141" t="s">
        <v>67</v>
      </c>
      <c r="J141" t="s">
        <v>3</v>
      </c>
      <c r="K141" t="s">
        <v>68</v>
      </c>
      <c r="L141">
        <v>1339</v>
      </c>
      <c r="N141">
        <v>1007</v>
      </c>
      <c r="O141" t="s">
        <v>18</v>
      </c>
      <c r="P141" t="s">
        <v>18</v>
      </c>
      <c r="Q141">
        <v>1</v>
      </c>
      <c r="W141">
        <v>0</v>
      </c>
      <c r="X141">
        <v>-157982121</v>
      </c>
      <c r="Y141">
        <f t="shared" si="82"/>
        <v>101.5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 t="s">
        <v>3</v>
      </c>
      <c r="AT141">
        <v>101.5</v>
      </c>
      <c r="AU141" t="s">
        <v>3</v>
      </c>
      <c r="AV141">
        <v>0</v>
      </c>
      <c r="AW141">
        <v>2</v>
      </c>
      <c r="AX141">
        <v>50265973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v>0</v>
      </c>
      <c r="CX141">
        <f>ROUND(Y141*Source!I59,7)</f>
        <v>0</v>
      </c>
      <c r="CY141">
        <f t="shared" si="93"/>
        <v>0</v>
      </c>
      <c r="CZ141">
        <f t="shared" si="94"/>
        <v>0</v>
      </c>
      <c r="DA141">
        <f t="shared" si="95"/>
        <v>1</v>
      </c>
      <c r="DB141">
        <f t="shared" si="83"/>
        <v>0</v>
      </c>
      <c r="DC141">
        <f t="shared" si="84"/>
        <v>0</v>
      </c>
      <c r="DD141" t="s">
        <v>3</v>
      </c>
      <c r="DE141" t="s">
        <v>3</v>
      </c>
      <c r="DF141">
        <f>ROUND(ROUND(AE141,2)*CX141,2)</f>
        <v>0</v>
      </c>
      <c r="DG141">
        <f t="shared" si="92"/>
        <v>0</v>
      </c>
      <c r="DH141">
        <f t="shared" si="86"/>
        <v>0</v>
      </c>
      <c r="DI141">
        <f t="shared" si="87"/>
        <v>0</v>
      </c>
      <c r="DJ141">
        <f t="shared" si="96"/>
        <v>0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ROW(Source!A59)</f>
        <v>59</v>
      </c>
      <c r="B142">
        <v>50265625</v>
      </c>
      <c r="C142">
        <v>50265941</v>
      </c>
      <c r="D142">
        <v>39640745</v>
      </c>
      <c r="E142">
        <v>1</v>
      </c>
      <c r="F142">
        <v>1</v>
      </c>
      <c r="G142">
        <v>1</v>
      </c>
      <c r="H142">
        <v>3</v>
      </c>
      <c r="I142" t="s">
        <v>424</v>
      </c>
      <c r="J142" t="s">
        <v>425</v>
      </c>
      <c r="K142" t="s">
        <v>426</v>
      </c>
      <c r="L142">
        <v>1348</v>
      </c>
      <c r="N142">
        <v>1009</v>
      </c>
      <c r="O142" t="s">
        <v>28</v>
      </c>
      <c r="P142" t="s">
        <v>28</v>
      </c>
      <c r="Q142">
        <v>1000</v>
      </c>
      <c r="W142">
        <v>0</v>
      </c>
      <c r="X142">
        <v>-120483918</v>
      </c>
      <c r="Y142">
        <f t="shared" si="82"/>
        <v>1.0200000000000001E-2</v>
      </c>
      <c r="AA142">
        <v>4366.1000000000004</v>
      </c>
      <c r="AB142">
        <v>0</v>
      </c>
      <c r="AC142">
        <v>0</v>
      </c>
      <c r="AD142">
        <v>0</v>
      </c>
      <c r="AE142">
        <v>4455.2</v>
      </c>
      <c r="AF142">
        <v>0</v>
      </c>
      <c r="AG142">
        <v>0</v>
      </c>
      <c r="AH142">
        <v>0</v>
      </c>
      <c r="AI142">
        <v>0.98</v>
      </c>
      <c r="AJ142">
        <v>1</v>
      </c>
      <c r="AK142">
        <v>1</v>
      </c>
      <c r="AL142">
        <v>1</v>
      </c>
      <c r="AM142">
        <v>2</v>
      </c>
      <c r="AN142">
        <v>0</v>
      </c>
      <c r="AO142">
        <v>0</v>
      </c>
      <c r="AP142">
        <v>0</v>
      </c>
      <c r="AQ142">
        <v>1</v>
      </c>
      <c r="AR142">
        <v>0</v>
      </c>
      <c r="AS142" t="s">
        <v>3</v>
      </c>
      <c r="AT142">
        <v>1.0200000000000001E-2</v>
      </c>
      <c r="AU142" t="s">
        <v>3</v>
      </c>
      <c r="AV142">
        <v>0</v>
      </c>
      <c r="AW142">
        <v>2</v>
      </c>
      <c r="AX142">
        <v>50265974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45.443040000000003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45.443040000000003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1</v>
      </c>
      <c r="CV142">
        <v>0</v>
      </c>
      <c r="CW142">
        <v>0</v>
      </c>
      <c r="CX142">
        <f>ROUND(Y142*Source!I59,7)</f>
        <v>0</v>
      </c>
      <c r="CY142">
        <f t="shared" si="93"/>
        <v>4366.1000000000004</v>
      </c>
      <c r="CZ142">
        <f t="shared" si="94"/>
        <v>4455.2</v>
      </c>
      <c r="DA142">
        <f t="shared" si="95"/>
        <v>0.98</v>
      </c>
      <c r="DB142">
        <f t="shared" si="83"/>
        <v>45.44</v>
      </c>
      <c r="DC142">
        <f t="shared" si="84"/>
        <v>0</v>
      </c>
      <c r="DD142" t="s">
        <v>3</v>
      </c>
      <c r="DE142" t="s">
        <v>3</v>
      </c>
      <c r="DF142">
        <f>ROUND(ROUND(AE142*AI142,2)*CX142,2)</f>
        <v>0</v>
      </c>
      <c r="DG142">
        <f t="shared" si="92"/>
        <v>0</v>
      </c>
      <c r="DH142">
        <f t="shared" si="86"/>
        <v>0</v>
      </c>
      <c r="DI142">
        <f t="shared" si="87"/>
        <v>0</v>
      </c>
      <c r="DJ142">
        <f t="shared" si="96"/>
        <v>0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ROW(Source!A59)</f>
        <v>59</v>
      </c>
      <c r="B143">
        <v>50265625</v>
      </c>
      <c r="C143">
        <v>50265941</v>
      </c>
      <c r="D143">
        <v>39611090</v>
      </c>
      <c r="E143">
        <v>70</v>
      </c>
      <c r="F143">
        <v>1</v>
      </c>
      <c r="G143">
        <v>1</v>
      </c>
      <c r="H143">
        <v>3</v>
      </c>
      <c r="I143" t="s">
        <v>26</v>
      </c>
      <c r="J143" t="s">
        <v>3</v>
      </c>
      <c r="K143" t="s">
        <v>27</v>
      </c>
      <c r="L143">
        <v>1348</v>
      </c>
      <c r="N143">
        <v>1009</v>
      </c>
      <c r="O143" t="s">
        <v>28</v>
      </c>
      <c r="P143" t="s">
        <v>28</v>
      </c>
      <c r="Q143">
        <v>1000</v>
      </c>
      <c r="W143">
        <v>0</v>
      </c>
      <c r="X143">
        <v>1471899773</v>
      </c>
      <c r="Y143">
        <f t="shared" si="82"/>
        <v>8.1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 t="s">
        <v>3</v>
      </c>
      <c r="AT143">
        <v>8.1</v>
      </c>
      <c r="AU143" t="s">
        <v>3</v>
      </c>
      <c r="AV143">
        <v>0</v>
      </c>
      <c r="AW143">
        <v>2</v>
      </c>
      <c r="AX143">
        <v>50265975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ROUND(Y143*Source!I59,7)</f>
        <v>0</v>
      </c>
      <c r="CY143">
        <f t="shared" si="93"/>
        <v>0</v>
      </c>
      <c r="CZ143">
        <f t="shared" si="94"/>
        <v>0</v>
      </c>
      <c r="DA143">
        <f t="shared" si="95"/>
        <v>1</v>
      </c>
      <c r="DB143">
        <f t="shared" si="83"/>
        <v>0</v>
      </c>
      <c r="DC143">
        <f t="shared" si="84"/>
        <v>0</v>
      </c>
      <c r="DD143" t="s">
        <v>3</v>
      </c>
      <c r="DE143" t="s">
        <v>3</v>
      </c>
      <c r="DF143">
        <f t="shared" ref="DF143:DF153" si="97">ROUND(ROUND(AE143,2)*CX143,2)</f>
        <v>0</v>
      </c>
      <c r="DG143">
        <f t="shared" si="92"/>
        <v>0</v>
      </c>
      <c r="DH143">
        <f t="shared" si="86"/>
        <v>0</v>
      </c>
      <c r="DI143">
        <f t="shared" si="87"/>
        <v>0</v>
      </c>
      <c r="DJ143">
        <f t="shared" si="96"/>
        <v>0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ROW(Source!A59)</f>
        <v>59</v>
      </c>
      <c r="B144">
        <v>50265625</v>
      </c>
      <c r="C144">
        <v>50265941</v>
      </c>
      <c r="D144">
        <v>39644919</v>
      </c>
      <c r="E144">
        <v>1</v>
      </c>
      <c r="F144">
        <v>1</v>
      </c>
      <c r="G144">
        <v>1</v>
      </c>
      <c r="H144">
        <v>3</v>
      </c>
      <c r="I144" t="s">
        <v>383</v>
      </c>
      <c r="J144" t="s">
        <v>384</v>
      </c>
      <c r="K144" t="s">
        <v>385</v>
      </c>
      <c r="L144">
        <v>1339</v>
      </c>
      <c r="N144">
        <v>1007</v>
      </c>
      <c r="O144" t="s">
        <v>18</v>
      </c>
      <c r="P144" t="s">
        <v>18</v>
      </c>
      <c r="Q144">
        <v>1</v>
      </c>
      <c r="W144">
        <v>0</v>
      </c>
      <c r="X144">
        <v>1125321039</v>
      </c>
      <c r="Y144">
        <f t="shared" si="82"/>
        <v>0.04</v>
      </c>
      <c r="AA144">
        <v>1056</v>
      </c>
      <c r="AB144">
        <v>0</v>
      </c>
      <c r="AC144">
        <v>0</v>
      </c>
      <c r="AD144">
        <v>0</v>
      </c>
      <c r="AE144">
        <v>1056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0</v>
      </c>
      <c r="AQ144">
        <v>1</v>
      </c>
      <c r="AR144">
        <v>0</v>
      </c>
      <c r="AS144" t="s">
        <v>3</v>
      </c>
      <c r="AT144">
        <v>0.04</v>
      </c>
      <c r="AU144" t="s">
        <v>3</v>
      </c>
      <c r="AV144">
        <v>0</v>
      </c>
      <c r="AW144">
        <v>2</v>
      </c>
      <c r="AX144">
        <v>50265976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42.24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42.24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ROUND(Y144*Source!I59,7)</f>
        <v>0</v>
      </c>
      <c r="CY144">
        <f t="shared" si="93"/>
        <v>1056</v>
      </c>
      <c r="CZ144">
        <f t="shared" si="94"/>
        <v>1056</v>
      </c>
      <c r="DA144">
        <f t="shared" si="95"/>
        <v>1</v>
      </c>
      <c r="DB144">
        <f t="shared" si="83"/>
        <v>42.24</v>
      </c>
      <c r="DC144">
        <f t="shared" si="84"/>
        <v>0</v>
      </c>
      <c r="DD144" t="s">
        <v>3</v>
      </c>
      <c r="DE144" t="s">
        <v>3</v>
      </c>
      <c r="DF144">
        <f t="shared" si="97"/>
        <v>0</v>
      </c>
      <c r="DG144">
        <f t="shared" si="92"/>
        <v>0</v>
      </c>
      <c r="DH144">
        <f t="shared" si="86"/>
        <v>0</v>
      </c>
      <c r="DI144">
        <f t="shared" si="87"/>
        <v>0</v>
      </c>
      <c r="DJ144">
        <f t="shared" si="96"/>
        <v>0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ROW(Source!A59)</f>
        <v>59</v>
      </c>
      <c r="B145">
        <v>50265625</v>
      </c>
      <c r="C145">
        <v>50265941</v>
      </c>
      <c r="D145">
        <v>39646109</v>
      </c>
      <c r="E145">
        <v>1</v>
      </c>
      <c r="F145">
        <v>1</v>
      </c>
      <c r="G145">
        <v>1</v>
      </c>
      <c r="H145">
        <v>3</v>
      </c>
      <c r="I145" t="s">
        <v>471</v>
      </c>
      <c r="J145" t="s">
        <v>472</v>
      </c>
      <c r="K145" t="s">
        <v>473</v>
      </c>
      <c r="L145">
        <v>1327</v>
      </c>
      <c r="N145">
        <v>1005</v>
      </c>
      <c r="O145" t="s">
        <v>389</v>
      </c>
      <c r="P145" t="s">
        <v>389</v>
      </c>
      <c r="Q145">
        <v>1</v>
      </c>
      <c r="W145">
        <v>0</v>
      </c>
      <c r="X145">
        <v>257670470</v>
      </c>
      <c r="Y145">
        <f t="shared" si="82"/>
        <v>3.6</v>
      </c>
      <c r="AA145">
        <v>57.63</v>
      </c>
      <c r="AB145">
        <v>0</v>
      </c>
      <c r="AC145">
        <v>0</v>
      </c>
      <c r="AD145">
        <v>0</v>
      </c>
      <c r="AE145">
        <v>57.63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0</v>
      </c>
      <c r="AQ145">
        <v>1</v>
      </c>
      <c r="AR145">
        <v>0</v>
      </c>
      <c r="AS145" t="s">
        <v>3</v>
      </c>
      <c r="AT145">
        <v>3.6</v>
      </c>
      <c r="AU145" t="s">
        <v>3</v>
      </c>
      <c r="AV145">
        <v>0</v>
      </c>
      <c r="AW145">
        <v>2</v>
      </c>
      <c r="AX145">
        <v>50265977</v>
      </c>
      <c r="AY145">
        <v>1</v>
      </c>
      <c r="AZ145">
        <v>0</v>
      </c>
      <c r="BA145">
        <v>145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207.46800000000002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1</v>
      </c>
      <c r="BQ145">
        <v>207.46800000000002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1</v>
      </c>
      <c r="CV145">
        <v>0</v>
      </c>
      <c r="CW145">
        <v>0</v>
      </c>
      <c r="CX145">
        <f>ROUND(Y145*Source!I59,7)</f>
        <v>0</v>
      </c>
      <c r="CY145">
        <f t="shared" si="93"/>
        <v>57.63</v>
      </c>
      <c r="CZ145">
        <f t="shared" si="94"/>
        <v>57.63</v>
      </c>
      <c r="DA145">
        <f t="shared" si="95"/>
        <v>1</v>
      </c>
      <c r="DB145">
        <f t="shared" si="83"/>
        <v>207.47</v>
      </c>
      <c r="DC145">
        <f t="shared" si="84"/>
        <v>0</v>
      </c>
      <c r="DD145" t="s">
        <v>3</v>
      </c>
      <c r="DE145" t="s">
        <v>3</v>
      </c>
      <c r="DF145">
        <f t="shared" si="97"/>
        <v>0</v>
      </c>
      <c r="DG145">
        <f t="shared" si="92"/>
        <v>0</v>
      </c>
      <c r="DH145">
        <f t="shared" si="86"/>
        <v>0</v>
      </c>
      <c r="DI145">
        <f t="shared" si="87"/>
        <v>0</v>
      </c>
      <c r="DJ145">
        <f t="shared" si="96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ROW(Source!A62)</f>
        <v>62</v>
      </c>
      <c r="B146">
        <v>50265625</v>
      </c>
      <c r="C146">
        <v>50265980</v>
      </c>
      <c r="D146">
        <v>39608739</v>
      </c>
      <c r="E146">
        <v>70</v>
      </c>
      <c r="F146">
        <v>1</v>
      </c>
      <c r="G146">
        <v>1</v>
      </c>
      <c r="H146">
        <v>1</v>
      </c>
      <c r="I146" t="s">
        <v>359</v>
      </c>
      <c r="J146" t="s">
        <v>3</v>
      </c>
      <c r="K146" t="s">
        <v>360</v>
      </c>
      <c r="L146">
        <v>1191</v>
      </c>
      <c r="N146">
        <v>1013</v>
      </c>
      <c r="O146" t="s">
        <v>337</v>
      </c>
      <c r="P146" t="s">
        <v>337</v>
      </c>
      <c r="Q146">
        <v>1</v>
      </c>
      <c r="W146">
        <v>0</v>
      </c>
      <c r="X146">
        <v>784619160</v>
      </c>
      <c r="Y146">
        <f t="shared" si="82"/>
        <v>207.31</v>
      </c>
      <c r="AA146">
        <v>0</v>
      </c>
      <c r="AB146">
        <v>0</v>
      </c>
      <c r="AC146">
        <v>0</v>
      </c>
      <c r="AD146">
        <v>361.25</v>
      </c>
      <c r="AE146">
        <v>0</v>
      </c>
      <c r="AF146">
        <v>0</v>
      </c>
      <c r="AG146">
        <v>0</v>
      </c>
      <c r="AH146">
        <v>361.25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0</v>
      </c>
      <c r="AQ146">
        <v>1</v>
      </c>
      <c r="AR146">
        <v>0</v>
      </c>
      <c r="AS146" t="s">
        <v>3</v>
      </c>
      <c r="AT146">
        <v>207.31</v>
      </c>
      <c r="AU146" t="s">
        <v>3</v>
      </c>
      <c r="AV146">
        <v>1</v>
      </c>
      <c r="AW146">
        <v>2</v>
      </c>
      <c r="AX146">
        <v>50265996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74890.737500000003</v>
      </c>
      <c r="BN146">
        <v>207.31</v>
      </c>
      <c r="BO146">
        <v>0</v>
      </c>
      <c r="BP146">
        <v>1</v>
      </c>
      <c r="BQ146">
        <v>0</v>
      </c>
      <c r="BR146">
        <v>0</v>
      </c>
      <c r="BS146">
        <v>0</v>
      </c>
      <c r="BT146">
        <v>74890.737500000003</v>
      </c>
      <c r="BU146">
        <v>207.31</v>
      </c>
      <c r="BV146">
        <v>0</v>
      </c>
      <c r="BW146">
        <v>1</v>
      </c>
      <c r="CU146">
        <f>ROUND(AT146*Source!I62*AH146*AL146,2)</f>
        <v>0</v>
      </c>
      <c r="CV146">
        <f>ROUND(Y146*Source!I62,7)</f>
        <v>0</v>
      </c>
      <c r="CW146">
        <v>0</v>
      </c>
      <c r="CX146">
        <f>ROUND(Y146*Source!I62,7)</f>
        <v>0</v>
      </c>
      <c r="CY146">
        <f>AD146</f>
        <v>361.25</v>
      </c>
      <c r="CZ146">
        <f>AH146</f>
        <v>361.25</v>
      </c>
      <c r="DA146">
        <f>AL146</f>
        <v>1</v>
      </c>
      <c r="DB146">
        <f t="shared" si="83"/>
        <v>74890.740000000005</v>
      </c>
      <c r="DC146">
        <f t="shared" si="84"/>
        <v>0</v>
      </c>
      <c r="DD146" t="s">
        <v>3</v>
      </c>
      <c r="DE146" t="s">
        <v>3</v>
      </c>
      <c r="DF146">
        <f t="shared" si="97"/>
        <v>0</v>
      </c>
      <c r="DG146">
        <f t="shared" si="92"/>
        <v>0</v>
      </c>
      <c r="DH146">
        <f t="shared" si="86"/>
        <v>0</v>
      </c>
      <c r="DI146">
        <f t="shared" si="87"/>
        <v>0</v>
      </c>
      <c r="DJ146">
        <f>DI146</f>
        <v>0</v>
      </c>
      <c r="DK146">
        <v>1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ROW(Source!A62)</f>
        <v>62</v>
      </c>
      <c r="B147">
        <v>50265625</v>
      </c>
      <c r="C147">
        <v>50265980</v>
      </c>
      <c r="D147">
        <v>39608925</v>
      </c>
      <c r="E147">
        <v>70</v>
      </c>
      <c r="F147">
        <v>1</v>
      </c>
      <c r="G147">
        <v>1</v>
      </c>
      <c r="H147">
        <v>1</v>
      </c>
      <c r="I147" t="s">
        <v>338</v>
      </c>
      <c r="J147" t="s">
        <v>3</v>
      </c>
      <c r="K147" t="s">
        <v>339</v>
      </c>
      <c r="L147">
        <v>1191</v>
      </c>
      <c r="N147">
        <v>1013</v>
      </c>
      <c r="O147" t="s">
        <v>337</v>
      </c>
      <c r="P147" t="s">
        <v>337</v>
      </c>
      <c r="Q147">
        <v>1</v>
      </c>
      <c r="W147">
        <v>0</v>
      </c>
      <c r="X147">
        <v>-1417349443</v>
      </c>
      <c r="Y147">
        <f t="shared" si="82"/>
        <v>10.63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0</v>
      </c>
      <c r="AQ147">
        <v>1</v>
      </c>
      <c r="AR147">
        <v>0</v>
      </c>
      <c r="AS147" t="s">
        <v>3</v>
      </c>
      <c r="AT147">
        <v>10.63</v>
      </c>
      <c r="AU147" t="s">
        <v>3</v>
      </c>
      <c r="AV147">
        <v>2</v>
      </c>
      <c r="AW147">
        <v>2</v>
      </c>
      <c r="AX147">
        <v>50265997</v>
      </c>
      <c r="AY147">
        <v>1</v>
      </c>
      <c r="AZ147">
        <v>0</v>
      </c>
      <c r="BA147">
        <v>147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ROUND(Y147*Source!I62,7)</f>
        <v>0</v>
      </c>
      <c r="CY147">
        <f>AD147</f>
        <v>0</v>
      </c>
      <c r="CZ147">
        <f>AH147</f>
        <v>0</v>
      </c>
      <c r="DA147">
        <f>AL147</f>
        <v>1</v>
      </c>
      <c r="DB147">
        <f t="shared" si="83"/>
        <v>0</v>
      </c>
      <c r="DC147">
        <f t="shared" si="84"/>
        <v>0</v>
      </c>
      <c r="DD147" t="s">
        <v>3</v>
      </c>
      <c r="DE147" t="s">
        <v>3</v>
      </c>
      <c r="DF147">
        <f t="shared" si="97"/>
        <v>0</v>
      </c>
      <c r="DG147">
        <f t="shared" si="92"/>
        <v>0</v>
      </c>
      <c r="DH147">
        <f t="shared" si="86"/>
        <v>0</v>
      </c>
      <c r="DI147">
        <f t="shared" si="87"/>
        <v>0</v>
      </c>
      <c r="DJ147">
        <f>DI147</f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ROW(Source!A62)</f>
        <v>62</v>
      </c>
      <c r="B148">
        <v>50265625</v>
      </c>
      <c r="C148">
        <v>50265980</v>
      </c>
      <c r="D148">
        <v>39770614</v>
      </c>
      <c r="E148">
        <v>1</v>
      </c>
      <c r="F148">
        <v>1</v>
      </c>
      <c r="G148">
        <v>1</v>
      </c>
      <c r="H148">
        <v>2</v>
      </c>
      <c r="I148" t="s">
        <v>361</v>
      </c>
      <c r="J148" t="s">
        <v>362</v>
      </c>
      <c r="K148" t="s">
        <v>363</v>
      </c>
      <c r="L148">
        <v>1367</v>
      </c>
      <c r="N148">
        <v>1011</v>
      </c>
      <c r="O148" t="s">
        <v>40</v>
      </c>
      <c r="P148" t="s">
        <v>40</v>
      </c>
      <c r="Q148">
        <v>1</v>
      </c>
      <c r="W148">
        <v>0</v>
      </c>
      <c r="X148">
        <v>-130837057</v>
      </c>
      <c r="Y148">
        <f t="shared" si="82"/>
        <v>2.41</v>
      </c>
      <c r="AA148">
        <v>0</v>
      </c>
      <c r="AB148">
        <v>1105.53</v>
      </c>
      <c r="AC148">
        <v>533</v>
      </c>
      <c r="AD148">
        <v>0</v>
      </c>
      <c r="AE148">
        <v>0</v>
      </c>
      <c r="AF148">
        <v>1105.53</v>
      </c>
      <c r="AG148">
        <v>533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0</v>
      </c>
      <c r="AQ148">
        <v>1</v>
      </c>
      <c r="AR148">
        <v>0</v>
      </c>
      <c r="AS148" t="s">
        <v>3</v>
      </c>
      <c r="AT148">
        <v>2.41</v>
      </c>
      <c r="AU148" t="s">
        <v>3</v>
      </c>
      <c r="AV148">
        <v>0</v>
      </c>
      <c r="AW148">
        <v>2</v>
      </c>
      <c r="AX148">
        <v>50265998</v>
      </c>
      <c r="AY148">
        <v>1</v>
      </c>
      <c r="AZ148">
        <v>0</v>
      </c>
      <c r="BA148">
        <v>148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2664.3272999999999</v>
      </c>
      <c r="BL148">
        <v>1284.53</v>
      </c>
      <c r="BM148">
        <v>0</v>
      </c>
      <c r="BN148">
        <v>0</v>
      </c>
      <c r="BO148">
        <v>0</v>
      </c>
      <c r="BP148">
        <v>1</v>
      </c>
      <c r="BQ148">
        <v>0</v>
      </c>
      <c r="BR148">
        <v>2664.3272999999999</v>
      </c>
      <c r="BS148">
        <v>1284.53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f>ROUND(Y148*Source!I62*DO148,7)</f>
        <v>0</v>
      </c>
      <c r="CX148">
        <f>ROUND(Y148*Source!I62,7)</f>
        <v>0</v>
      </c>
      <c r="CY148">
        <f t="shared" ref="CY148:CY153" si="98">AB148</f>
        <v>1105.53</v>
      </c>
      <c r="CZ148">
        <f t="shared" ref="CZ148:CZ153" si="99">AF148</f>
        <v>1105.53</v>
      </c>
      <c r="DA148">
        <f t="shared" ref="DA148:DA153" si="100">AJ148</f>
        <v>1</v>
      </c>
      <c r="DB148">
        <f t="shared" si="83"/>
        <v>2664.33</v>
      </c>
      <c r="DC148">
        <f t="shared" si="84"/>
        <v>1284.53</v>
      </c>
      <c r="DD148" t="s">
        <v>3</v>
      </c>
      <c r="DE148" t="s">
        <v>3</v>
      </c>
      <c r="DF148">
        <f t="shared" si="97"/>
        <v>0</v>
      </c>
      <c r="DG148">
        <f t="shared" si="92"/>
        <v>0</v>
      </c>
      <c r="DH148">
        <f t="shared" si="86"/>
        <v>0</v>
      </c>
      <c r="DI148">
        <f t="shared" si="87"/>
        <v>0</v>
      </c>
      <c r="DJ148">
        <f t="shared" ref="DJ148:DJ153" si="101">DG148+DH148</f>
        <v>0</v>
      </c>
      <c r="DK148">
        <v>1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ROW(Source!A62)</f>
        <v>62</v>
      </c>
      <c r="B149">
        <v>50265625</v>
      </c>
      <c r="C149">
        <v>50265980</v>
      </c>
      <c r="D149">
        <v>39770672</v>
      </c>
      <c r="E149">
        <v>1</v>
      </c>
      <c r="F149">
        <v>1</v>
      </c>
      <c r="G149">
        <v>1</v>
      </c>
      <c r="H149">
        <v>2</v>
      </c>
      <c r="I149" t="s">
        <v>364</v>
      </c>
      <c r="J149" t="s">
        <v>365</v>
      </c>
      <c r="K149" t="s">
        <v>366</v>
      </c>
      <c r="L149">
        <v>1367</v>
      </c>
      <c r="N149">
        <v>1011</v>
      </c>
      <c r="O149" t="s">
        <v>40</v>
      </c>
      <c r="P149" t="s">
        <v>40</v>
      </c>
      <c r="Q149">
        <v>1</v>
      </c>
      <c r="W149">
        <v>0</v>
      </c>
      <c r="X149">
        <v>-430484415</v>
      </c>
      <c r="Y149">
        <f t="shared" si="82"/>
        <v>0.88</v>
      </c>
      <c r="AA149">
        <v>0</v>
      </c>
      <c r="AB149">
        <v>1720.97</v>
      </c>
      <c r="AC149">
        <v>533</v>
      </c>
      <c r="AD149">
        <v>0</v>
      </c>
      <c r="AE149">
        <v>0</v>
      </c>
      <c r="AF149">
        <v>1720.97</v>
      </c>
      <c r="AG149">
        <v>533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-2</v>
      </c>
      <c r="AN149">
        <v>0</v>
      </c>
      <c r="AO149">
        <v>0</v>
      </c>
      <c r="AP149">
        <v>0</v>
      </c>
      <c r="AQ149">
        <v>1</v>
      </c>
      <c r="AR149">
        <v>0</v>
      </c>
      <c r="AS149" t="s">
        <v>3</v>
      </c>
      <c r="AT149">
        <v>0.88</v>
      </c>
      <c r="AU149" t="s">
        <v>3</v>
      </c>
      <c r="AV149">
        <v>0</v>
      </c>
      <c r="AW149">
        <v>2</v>
      </c>
      <c r="AX149">
        <v>50265999</v>
      </c>
      <c r="AY149">
        <v>1</v>
      </c>
      <c r="AZ149">
        <v>0</v>
      </c>
      <c r="BA149">
        <v>149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1514.4536000000001</v>
      </c>
      <c r="BL149">
        <v>469.04</v>
      </c>
      <c r="BM149">
        <v>0</v>
      </c>
      <c r="BN149">
        <v>0</v>
      </c>
      <c r="BO149">
        <v>0</v>
      </c>
      <c r="BP149">
        <v>1</v>
      </c>
      <c r="BQ149">
        <v>0</v>
      </c>
      <c r="BR149">
        <v>1514.4536000000001</v>
      </c>
      <c r="BS149">
        <v>469.04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f>ROUND(Y149*Source!I62*DO149,7)</f>
        <v>0</v>
      </c>
      <c r="CX149">
        <f>ROUND(Y149*Source!I62,7)</f>
        <v>0</v>
      </c>
      <c r="CY149">
        <f t="shared" si="98"/>
        <v>1720.97</v>
      </c>
      <c r="CZ149">
        <f t="shared" si="99"/>
        <v>1720.97</v>
      </c>
      <c r="DA149">
        <f t="shared" si="100"/>
        <v>1</v>
      </c>
      <c r="DB149">
        <f t="shared" si="83"/>
        <v>1514.45</v>
      </c>
      <c r="DC149">
        <f t="shared" si="84"/>
        <v>469.04</v>
      </c>
      <c r="DD149" t="s">
        <v>3</v>
      </c>
      <c r="DE149" t="s">
        <v>3</v>
      </c>
      <c r="DF149">
        <f t="shared" si="97"/>
        <v>0</v>
      </c>
      <c r="DG149">
        <f t="shared" si="92"/>
        <v>0</v>
      </c>
      <c r="DH149">
        <f t="shared" si="86"/>
        <v>0</v>
      </c>
      <c r="DI149">
        <f t="shared" si="87"/>
        <v>0</v>
      </c>
      <c r="DJ149">
        <f t="shared" si="101"/>
        <v>0</v>
      </c>
      <c r="DK149">
        <v>1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ROW(Source!A62)</f>
        <v>62</v>
      </c>
      <c r="B150">
        <v>50265625</v>
      </c>
      <c r="C150">
        <v>50265980</v>
      </c>
      <c r="D150">
        <v>39770922</v>
      </c>
      <c r="E150">
        <v>1</v>
      </c>
      <c r="F150">
        <v>1</v>
      </c>
      <c r="G150">
        <v>1</v>
      </c>
      <c r="H150">
        <v>2</v>
      </c>
      <c r="I150" t="s">
        <v>474</v>
      </c>
      <c r="J150" t="s">
        <v>475</v>
      </c>
      <c r="K150" t="s">
        <v>476</v>
      </c>
      <c r="L150">
        <v>1367</v>
      </c>
      <c r="N150">
        <v>1011</v>
      </c>
      <c r="O150" t="s">
        <v>40</v>
      </c>
      <c r="P150" t="s">
        <v>40</v>
      </c>
      <c r="Q150">
        <v>1</v>
      </c>
      <c r="W150">
        <v>0</v>
      </c>
      <c r="X150">
        <v>-511259641</v>
      </c>
      <c r="Y150">
        <f t="shared" si="82"/>
        <v>6</v>
      </c>
      <c r="AA150">
        <v>0</v>
      </c>
      <c r="AB150">
        <v>425.1</v>
      </c>
      <c r="AC150">
        <v>13.5</v>
      </c>
      <c r="AD150">
        <v>0</v>
      </c>
      <c r="AE150">
        <v>0</v>
      </c>
      <c r="AF150">
        <v>283.39999999999998</v>
      </c>
      <c r="AG150">
        <v>13.5</v>
      </c>
      <c r="AH150">
        <v>0</v>
      </c>
      <c r="AI150">
        <v>1</v>
      </c>
      <c r="AJ150">
        <v>1.5</v>
      </c>
      <c r="AK150">
        <v>1</v>
      </c>
      <c r="AL150">
        <v>1</v>
      </c>
      <c r="AM150">
        <v>2</v>
      </c>
      <c r="AN150">
        <v>0</v>
      </c>
      <c r="AO150">
        <v>0</v>
      </c>
      <c r="AP150">
        <v>0</v>
      </c>
      <c r="AQ150">
        <v>1</v>
      </c>
      <c r="AR150">
        <v>0</v>
      </c>
      <c r="AS150" t="s">
        <v>3</v>
      </c>
      <c r="AT150">
        <v>6</v>
      </c>
      <c r="AU150" t="s">
        <v>3</v>
      </c>
      <c r="AV150">
        <v>0</v>
      </c>
      <c r="AW150">
        <v>2</v>
      </c>
      <c r="AX150">
        <v>50266000</v>
      </c>
      <c r="AY150">
        <v>1</v>
      </c>
      <c r="AZ150">
        <v>0</v>
      </c>
      <c r="BA150">
        <v>150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1700.3999999999999</v>
      </c>
      <c r="BL150">
        <v>81</v>
      </c>
      <c r="BM150">
        <v>0</v>
      </c>
      <c r="BN150">
        <v>0</v>
      </c>
      <c r="BO150">
        <v>0</v>
      </c>
      <c r="BP150">
        <v>1</v>
      </c>
      <c r="BQ150">
        <v>0</v>
      </c>
      <c r="BR150">
        <v>1700.3999999999999</v>
      </c>
      <c r="BS150">
        <v>81</v>
      </c>
      <c r="BT150">
        <v>0</v>
      </c>
      <c r="BU150">
        <v>0</v>
      </c>
      <c r="BV150">
        <v>0</v>
      </c>
      <c r="BW150">
        <v>1</v>
      </c>
      <c r="CV150">
        <v>0</v>
      </c>
      <c r="CW150">
        <f>ROUND(Y150*Source!I62*DO150,7)</f>
        <v>0</v>
      </c>
      <c r="CX150">
        <f>ROUND(Y150*Source!I62,7)</f>
        <v>0</v>
      </c>
      <c r="CY150">
        <f t="shared" si="98"/>
        <v>425.1</v>
      </c>
      <c r="CZ150">
        <f t="shared" si="99"/>
        <v>283.39999999999998</v>
      </c>
      <c r="DA150">
        <f t="shared" si="100"/>
        <v>1.5</v>
      </c>
      <c r="DB150">
        <f t="shared" si="83"/>
        <v>1700.4</v>
      </c>
      <c r="DC150">
        <f t="shared" si="84"/>
        <v>81</v>
      </c>
      <c r="DD150" t="s">
        <v>3</v>
      </c>
      <c r="DE150" t="s">
        <v>3</v>
      </c>
      <c r="DF150">
        <f t="shared" si="97"/>
        <v>0</v>
      </c>
      <c r="DG150">
        <f>ROUND(ROUND(AF150*AJ150,2)*CX150,2)</f>
        <v>0</v>
      </c>
      <c r="DH150">
        <f t="shared" si="86"/>
        <v>0</v>
      </c>
      <c r="DI150">
        <f t="shared" si="87"/>
        <v>0</v>
      </c>
      <c r="DJ150">
        <f t="shared" si="101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ROW(Source!A62)</f>
        <v>62</v>
      </c>
      <c r="B151">
        <v>50265625</v>
      </c>
      <c r="C151">
        <v>50265980</v>
      </c>
      <c r="D151">
        <v>39770949</v>
      </c>
      <c r="E151">
        <v>1</v>
      </c>
      <c r="F151">
        <v>1</v>
      </c>
      <c r="G151">
        <v>1</v>
      </c>
      <c r="H151">
        <v>2</v>
      </c>
      <c r="I151" t="s">
        <v>340</v>
      </c>
      <c r="J151" t="s">
        <v>341</v>
      </c>
      <c r="K151" t="s">
        <v>342</v>
      </c>
      <c r="L151">
        <v>1367</v>
      </c>
      <c r="N151">
        <v>1011</v>
      </c>
      <c r="O151" t="s">
        <v>40</v>
      </c>
      <c r="P151" t="s">
        <v>40</v>
      </c>
      <c r="Q151">
        <v>1</v>
      </c>
      <c r="W151">
        <v>0</v>
      </c>
      <c r="X151">
        <v>1108114389</v>
      </c>
      <c r="Y151">
        <f t="shared" si="82"/>
        <v>30</v>
      </c>
      <c r="AA151">
        <v>0</v>
      </c>
      <c r="AB151">
        <v>2.4700000000000002</v>
      </c>
      <c r="AC151">
        <v>0</v>
      </c>
      <c r="AD151">
        <v>0</v>
      </c>
      <c r="AE151">
        <v>0</v>
      </c>
      <c r="AF151">
        <v>1.9</v>
      </c>
      <c r="AG151">
        <v>0</v>
      </c>
      <c r="AH151">
        <v>0</v>
      </c>
      <c r="AI151">
        <v>1</v>
      </c>
      <c r="AJ151">
        <v>1.3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0</v>
      </c>
      <c r="AQ151">
        <v>1</v>
      </c>
      <c r="AR151">
        <v>0</v>
      </c>
      <c r="AS151" t="s">
        <v>3</v>
      </c>
      <c r="AT151">
        <v>30</v>
      </c>
      <c r="AU151" t="s">
        <v>3</v>
      </c>
      <c r="AV151">
        <v>0</v>
      </c>
      <c r="AW151">
        <v>2</v>
      </c>
      <c r="AX151">
        <v>50266001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57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0</v>
      </c>
      <c r="BR151">
        <v>57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f>ROUND(Y151*Source!I62*DO151,7)</f>
        <v>0</v>
      </c>
      <c r="CX151">
        <f>ROUND(Y151*Source!I62,7)</f>
        <v>0</v>
      </c>
      <c r="CY151">
        <f t="shared" si="98"/>
        <v>2.4700000000000002</v>
      </c>
      <c r="CZ151">
        <f t="shared" si="99"/>
        <v>1.9</v>
      </c>
      <c r="DA151">
        <f t="shared" si="100"/>
        <v>1.3</v>
      </c>
      <c r="DB151">
        <f t="shared" si="83"/>
        <v>57</v>
      </c>
      <c r="DC151">
        <f t="shared" si="84"/>
        <v>0</v>
      </c>
      <c r="DD151" t="s">
        <v>3</v>
      </c>
      <c r="DE151" t="s">
        <v>3</v>
      </c>
      <c r="DF151">
        <f t="shared" si="97"/>
        <v>0</v>
      </c>
      <c r="DG151">
        <f>ROUND(ROUND(AF151*AJ151,2)*CX151,2)</f>
        <v>0</v>
      </c>
      <c r="DH151">
        <f t="shared" si="86"/>
        <v>0</v>
      </c>
      <c r="DI151">
        <f t="shared" si="87"/>
        <v>0</v>
      </c>
      <c r="DJ151">
        <f t="shared" si="101"/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ROW(Source!A62)</f>
        <v>62</v>
      </c>
      <c r="B152">
        <v>50265625</v>
      </c>
      <c r="C152">
        <v>50265980</v>
      </c>
      <c r="D152">
        <v>39771602</v>
      </c>
      <c r="E152">
        <v>1</v>
      </c>
      <c r="F152">
        <v>1</v>
      </c>
      <c r="G152">
        <v>1</v>
      </c>
      <c r="H152">
        <v>2</v>
      </c>
      <c r="I152" t="s">
        <v>343</v>
      </c>
      <c r="J152" t="s">
        <v>344</v>
      </c>
      <c r="K152" t="s">
        <v>345</v>
      </c>
      <c r="L152">
        <v>1367</v>
      </c>
      <c r="N152">
        <v>1011</v>
      </c>
      <c r="O152" t="s">
        <v>40</v>
      </c>
      <c r="P152" t="s">
        <v>40</v>
      </c>
      <c r="Q152">
        <v>1</v>
      </c>
      <c r="W152">
        <v>0</v>
      </c>
      <c r="X152">
        <v>509054691</v>
      </c>
      <c r="Y152">
        <f t="shared" si="82"/>
        <v>1.34</v>
      </c>
      <c r="AA152">
        <v>0</v>
      </c>
      <c r="AB152">
        <v>680.88</v>
      </c>
      <c r="AC152">
        <v>396.79</v>
      </c>
      <c r="AD152">
        <v>0</v>
      </c>
      <c r="AE152">
        <v>0</v>
      </c>
      <c r="AF152">
        <v>680.88</v>
      </c>
      <c r="AG152">
        <v>396.79</v>
      </c>
      <c r="AH152">
        <v>0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0</v>
      </c>
      <c r="AQ152">
        <v>1</v>
      </c>
      <c r="AR152">
        <v>0</v>
      </c>
      <c r="AS152" t="s">
        <v>3</v>
      </c>
      <c r="AT152">
        <v>1.34</v>
      </c>
      <c r="AU152" t="s">
        <v>3</v>
      </c>
      <c r="AV152">
        <v>0</v>
      </c>
      <c r="AW152">
        <v>2</v>
      </c>
      <c r="AX152">
        <v>50266002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912.37920000000008</v>
      </c>
      <c r="BL152">
        <v>531.69860000000006</v>
      </c>
      <c r="BM152">
        <v>0</v>
      </c>
      <c r="BN152">
        <v>0</v>
      </c>
      <c r="BO152">
        <v>0</v>
      </c>
      <c r="BP152">
        <v>1</v>
      </c>
      <c r="BQ152">
        <v>0</v>
      </c>
      <c r="BR152">
        <v>912.37920000000008</v>
      </c>
      <c r="BS152">
        <v>531.69860000000006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f>ROUND(Y152*Source!I62*DO152,7)</f>
        <v>0</v>
      </c>
      <c r="CX152">
        <f>ROUND(Y152*Source!I62,7)</f>
        <v>0</v>
      </c>
      <c r="CY152">
        <f t="shared" si="98"/>
        <v>680.88</v>
      </c>
      <c r="CZ152">
        <f t="shared" si="99"/>
        <v>680.88</v>
      </c>
      <c r="DA152">
        <f t="shared" si="100"/>
        <v>1</v>
      </c>
      <c r="DB152">
        <f t="shared" si="83"/>
        <v>912.38</v>
      </c>
      <c r="DC152">
        <f t="shared" si="84"/>
        <v>531.70000000000005</v>
      </c>
      <c r="DD152" t="s">
        <v>3</v>
      </c>
      <c r="DE152" t="s">
        <v>3</v>
      </c>
      <c r="DF152">
        <f t="shared" si="97"/>
        <v>0</v>
      </c>
      <c r="DG152">
        <f t="shared" ref="DG152:DG164" si="102">ROUND(ROUND(AF152,2)*CX152,2)</f>
        <v>0</v>
      </c>
      <c r="DH152">
        <f t="shared" si="86"/>
        <v>0</v>
      </c>
      <c r="DI152">
        <f t="shared" si="87"/>
        <v>0</v>
      </c>
      <c r="DJ152">
        <f t="shared" si="101"/>
        <v>0</v>
      </c>
      <c r="DK152">
        <v>1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ROW(Source!A62)</f>
        <v>62</v>
      </c>
      <c r="B153">
        <v>50265625</v>
      </c>
      <c r="C153">
        <v>50265980</v>
      </c>
      <c r="D153">
        <v>39771814</v>
      </c>
      <c r="E153">
        <v>1</v>
      </c>
      <c r="F153">
        <v>1</v>
      </c>
      <c r="G153">
        <v>1</v>
      </c>
      <c r="H153">
        <v>2</v>
      </c>
      <c r="I153" t="s">
        <v>367</v>
      </c>
      <c r="J153" t="s">
        <v>368</v>
      </c>
      <c r="K153" t="s">
        <v>369</v>
      </c>
      <c r="L153">
        <v>1367</v>
      </c>
      <c r="N153">
        <v>1011</v>
      </c>
      <c r="O153" t="s">
        <v>40</v>
      </c>
      <c r="P153" t="s">
        <v>40</v>
      </c>
      <c r="Q153">
        <v>1</v>
      </c>
      <c r="W153">
        <v>0</v>
      </c>
      <c r="X153">
        <v>829370094</v>
      </c>
      <c r="Y153">
        <f t="shared" si="82"/>
        <v>13.85</v>
      </c>
      <c r="AA153">
        <v>0</v>
      </c>
      <c r="AB153">
        <v>41.17</v>
      </c>
      <c r="AC153">
        <v>0</v>
      </c>
      <c r="AD153">
        <v>0</v>
      </c>
      <c r="AE153">
        <v>0</v>
      </c>
      <c r="AF153">
        <v>41.17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0</v>
      </c>
      <c r="AQ153">
        <v>1</v>
      </c>
      <c r="AR153">
        <v>0</v>
      </c>
      <c r="AS153" t="s">
        <v>3</v>
      </c>
      <c r="AT153">
        <v>13.85</v>
      </c>
      <c r="AU153" t="s">
        <v>3</v>
      </c>
      <c r="AV153">
        <v>0</v>
      </c>
      <c r="AW153">
        <v>2</v>
      </c>
      <c r="AX153">
        <v>50266003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570.20450000000005</v>
      </c>
      <c r="BL153">
        <v>0</v>
      </c>
      <c r="BM153">
        <v>0</v>
      </c>
      <c r="BN153">
        <v>0</v>
      </c>
      <c r="BO153">
        <v>0</v>
      </c>
      <c r="BP153">
        <v>1</v>
      </c>
      <c r="BQ153">
        <v>0</v>
      </c>
      <c r="BR153">
        <v>570.20450000000005</v>
      </c>
      <c r="BS153">
        <v>0</v>
      </c>
      <c r="BT153">
        <v>0</v>
      </c>
      <c r="BU153">
        <v>0</v>
      </c>
      <c r="BV153">
        <v>0</v>
      </c>
      <c r="BW153">
        <v>1</v>
      </c>
      <c r="CV153">
        <v>0</v>
      </c>
      <c r="CW153">
        <f>ROUND(Y153*Source!I62*DO153,7)</f>
        <v>0</v>
      </c>
      <c r="CX153">
        <f>ROUND(Y153*Source!I62,7)</f>
        <v>0</v>
      </c>
      <c r="CY153">
        <f t="shared" si="98"/>
        <v>41.17</v>
      </c>
      <c r="CZ153">
        <f t="shared" si="99"/>
        <v>41.17</v>
      </c>
      <c r="DA153">
        <f t="shared" si="100"/>
        <v>1</v>
      </c>
      <c r="DB153">
        <f t="shared" si="83"/>
        <v>570.20000000000005</v>
      </c>
      <c r="DC153">
        <f t="shared" si="84"/>
        <v>0</v>
      </c>
      <c r="DD153" t="s">
        <v>3</v>
      </c>
      <c r="DE153" t="s">
        <v>3</v>
      </c>
      <c r="DF153">
        <f t="shared" si="97"/>
        <v>0</v>
      </c>
      <c r="DG153">
        <f t="shared" si="102"/>
        <v>0</v>
      </c>
      <c r="DH153">
        <f t="shared" si="86"/>
        <v>0</v>
      </c>
      <c r="DI153">
        <f t="shared" si="87"/>
        <v>0</v>
      </c>
      <c r="DJ153">
        <f t="shared" si="101"/>
        <v>0</v>
      </c>
      <c r="DK153">
        <v>1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ROW(Source!A62)</f>
        <v>62</v>
      </c>
      <c r="B154">
        <v>50265625</v>
      </c>
      <c r="C154">
        <v>50265980</v>
      </c>
      <c r="D154">
        <v>39621224</v>
      </c>
      <c r="E154">
        <v>1</v>
      </c>
      <c r="F154">
        <v>1</v>
      </c>
      <c r="G154">
        <v>1</v>
      </c>
      <c r="H154">
        <v>3</v>
      </c>
      <c r="I154" t="s">
        <v>370</v>
      </c>
      <c r="J154" t="s">
        <v>371</v>
      </c>
      <c r="K154" t="s">
        <v>372</v>
      </c>
      <c r="L154">
        <v>1339</v>
      </c>
      <c r="N154">
        <v>1007</v>
      </c>
      <c r="O154" t="s">
        <v>18</v>
      </c>
      <c r="P154" t="s">
        <v>18</v>
      </c>
      <c r="Q154">
        <v>1</v>
      </c>
      <c r="W154">
        <v>0</v>
      </c>
      <c r="X154">
        <v>-143474561</v>
      </c>
      <c r="Y154">
        <f t="shared" si="82"/>
        <v>0.24</v>
      </c>
      <c r="AA154">
        <v>2.0699999999999998</v>
      </c>
      <c r="AB154">
        <v>0</v>
      </c>
      <c r="AC154">
        <v>0</v>
      </c>
      <c r="AD154">
        <v>0</v>
      </c>
      <c r="AE154">
        <v>2.44</v>
      </c>
      <c r="AF154">
        <v>0</v>
      </c>
      <c r="AG154">
        <v>0</v>
      </c>
      <c r="AH154">
        <v>0</v>
      </c>
      <c r="AI154">
        <v>0.85</v>
      </c>
      <c r="AJ154">
        <v>1</v>
      </c>
      <c r="AK154">
        <v>1</v>
      </c>
      <c r="AL154">
        <v>1</v>
      </c>
      <c r="AM154">
        <v>2</v>
      </c>
      <c r="AN154">
        <v>0</v>
      </c>
      <c r="AO154">
        <v>0</v>
      </c>
      <c r="AP154">
        <v>0</v>
      </c>
      <c r="AQ154">
        <v>1</v>
      </c>
      <c r="AR154">
        <v>0</v>
      </c>
      <c r="AS154" t="s">
        <v>3</v>
      </c>
      <c r="AT154">
        <v>0.24</v>
      </c>
      <c r="AU154" t="s">
        <v>3</v>
      </c>
      <c r="AV154">
        <v>0</v>
      </c>
      <c r="AW154">
        <v>2</v>
      </c>
      <c r="AX154">
        <v>50266004</v>
      </c>
      <c r="AY154">
        <v>1</v>
      </c>
      <c r="AZ154">
        <v>0</v>
      </c>
      <c r="BA154">
        <v>154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0.58560000000000001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1</v>
      </c>
      <c r="BQ154">
        <v>0.58560000000000001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1</v>
      </c>
      <c r="CV154">
        <v>0</v>
      </c>
      <c r="CW154">
        <v>0</v>
      </c>
      <c r="CX154">
        <f>ROUND(Y154*Source!I62,7)</f>
        <v>0</v>
      </c>
      <c r="CY154">
        <f t="shared" ref="CY154:CY160" si="103">AA154</f>
        <v>2.0699999999999998</v>
      </c>
      <c r="CZ154">
        <f t="shared" ref="CZ154:CZ160" si="104">AE154</f>
        <v>2.44</v>
      </c>
      <c r="DA154">
        <f t="shared" ref="DA154:DA160" si="105">AI154</f>
        <v>0.85</v>
      </c>
      <c r="DB154">
        <f t="shared" si="83"/>
        <v>0.59</v>
      </c>
      <c r="DC154">
        <f t="shared" si="84"/>
        <v>0</v>
      </c>
      <c r="DD154" t="s">
        <v>3</v>
      </c>
      <c r="DE154" t="s">
        <v>3</v>
      </c>
      <c r="DF154">
        <f>ROUND(ROUND(AE154*AI154,2)*CX154,2)</f>
        <v>0</v>
      </c>
      <c r="DG154">
        <f t="shared" si="102"/>
        <v>0</v>
      </c>
      <c r="DH154">
        <f t="shared" si="86"/>
        <v>0</v>
      </c>
      <c r="DI154">
        <f t="shared" si="87"/>
        <v>0</v>
      </c>
      <c r="DJ154">
        <f t="shared" ref="DJ154:DJ160" si="106">DF154</f>
        <v>0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ROW(Source!A62)</f>
        <v>62</v>
      </c>
      <c r="B155">
        <v>50265625</v>
      </c>
      <c r="C155">
        <v>50265980</v>
      </c>
      <c r="D155">
        <v>39622311</v>
      </c>
      <c r="E155">
        <v>1</v>
      </c>
      <c r="F155">
        <v>1</v>
      </c>
      <c r="G155">
        <v>1</v>
      </c>
      <c r="H155">
        <v>3</v>
      </c>
      <c r="I155" t="s">
        <v>71</v>
      </c>
      <c r="J155" t="s">
        <v>73</v>
      </c>
      <c r="K155" t="s">
        <v>72</v>
      </c>
      <c r="L155">
        <v>1348</v>
      </c>
      <c r="N155">
        <v>1009</v>
      </c>
      <c r="O155" t="s">
        <v>28</v>
      </c>
      <c r="P155" t="s">
        <v>28</v>
      </c>
      <c r="Q155">
        <v>1000</v>
      </c>
      <c r="W155">
        <v>0</v>
      </c>
      <c r="X155">
        <v>1163323608</v>
      </c>
      <c r="Y155">
        <f t="shared" si="82"/>
        <v>0.121</v>
      </c>
      <c r="AA155">
        <v>10315.01</v>
      </c>
      <c r="AB155">
        <v>0</v>
      </c>
      <c r="AC155">
        <v>0</v>
      </c>
      <c r="AD155">
        <v>0</v>
      </c>
      <c r="AE155">
        <v>10315.01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0</v>
      </c>
      <c r="AQ155">
        <v>1</v>
      </c>
      <c r="AR155">
        <v>0</v>
      </c>
      <c r="AS155" t="s">
        <v>3</v>
      </c>
      <c r="AT155">
        <v>0.121</v>
      </c>
      <c r="AU155" t="s">
        <v>3</v>
      </c>
      <c r="AV155">
        <v>0</v>
      </c>
      <c r="AW155">
        <v>2</v>
      </c>
      <c r="AX155">
        <v>50266005</v>
      </c>
      <c r="AY155">
        <v>1</v>
      </c>
      <c r="AZ155">
        <v>0</v>
      </c>
      <c r="BA155">
        <v>155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1248.1162099999999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1</v>
      </c>
      <c r="BQ155">
        <v>1248.1162099999999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1</v>
      </c>
      <c r="CV155">
        <v>0</v>
      </c>
      <c r="CW155">
        <v>0</v>
      </c>
      <c r="CX155">
        <f>ROUND(Y155*Source!I62,7)</f>
        <v>0</v>
      </c>
      <c r="CY155">
        <f t="shared" si="103"/>
        <v>10315.01</v>
      </c>
      <c r="CZ155">
        <f t="shared" si="104"/>
        <v>10315.01</v>
      </c>
      <c r="DA155">
        <f t="shared" si="105"/>
        <v>1</v>
      </c>
      <c r="DB155">
        <f t="shared" si="83"/>
        <v>1248.1199999999999</v>
      </c>
      <c r="DC155">
        <f t="shared" si="84"/>
        <v>0</v>
      </c>
      <c r="DD155" t="s">
        <v>3</v>
      </c>
      <c r="DE155" t="s">
        <v>3</v>
      </c>
      <c r="DF155">
        <f>ROUND(ROUND(AE155,2)*CX155,2)</f>
        <v>0</v>
      </c>
      <c r="DG155">
        <f t="shared" si="102"/>
        <v>0</v>
      </c>
      <c r="DH155">
        <f t="shared" si="86"/>
        <v>0</v>
      </c>
      <c r="DI155">
        <f t="shared" si="87"/>
        <v>0</v>
      </c>
      <c r="DJ155">
        <f t="shared" si="106"/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ROW(Source!A62)</f>
        <v>62</v>
      </c>
      <c r="B156">
        <v>50265625</v>
      </c>
      <c r="C156">
        <v>50265980</v>
      </c>
      <c r="D156">
        <v>39623286</v>
      </c>
      <c r="E156">
        <v>1</v>
      </c>
      <c r="F156">
        <v>1</v>
      </c>
      <c r="G156">
        <v>1</v>
      </c>
      <c r="H156">
        <v>3</v>
      </c>
      <c r="I156" t="s">
        <v>477</v>
      </c>
      <c r="J156" t="s">
        <v>478</v>
      </c>
      <c r="K156" t="s">
        <v>479</v>
      </c>
      <c r="L156">
        <v>1327</v>
      </c>
      <c r="N156">
        <v>1005</v>
      </c>
      <c r="O156" t="s">
        <v>389</v>
      </c>
      <c r="P156" t="s">
        <v>389</v>
      </c>
      <c r="Q156">
        <v>1</v>
      </c>
      <c r="W156">
        <v>0</v>
      </c>
      <c r="X156">
        <v>67912548</v>
      </c>
      <c r="Y156">
        <f t="shared" ref="Y156:Y191" si="107">AT156</f>
        <v>6.54</v>
      </c>
      <c r="AA156">
        <v>39.729999999999997</v>
      </c>
      <c r="AB156">
        <v>0</v>
      </c>
      <c r="AC156">
        <v>0</v>
      </c>
      <c r="AD156">
        <v>0</v>
      </c>
      <c r="AE156">
        <v>32.299999999999997</v>
      </c>
      <c r="AF156">
        <v>0</v>
      </c>
      <c r="AG156">
        <v>0</v>
      </c>
      <c r="AH156">
        <v>0</v>
      </c>
      <c r="AI156">
        <v>1.23</v>
      </c>
      <c r="AJ156">
        <v>1</v>
      </c>
      <c r="AK156">
        <v>1</v>
      </c>
      <c r="AL156">
        <v>1</v>
      </c>
      <c r="AM156">
        <v>2</v>
      </c>
      <c r="AN156">
        <v>0</v>
      </c>
      <c r="AO156">
        <v>0</v>
      </c>
      <c r="AP156">
        <v>0</v>
      </c>
      <c r="AQ156">
        <v>1</v>
      </c>
      <c r="AR156">
        <v>0</v>
      </c>
      <c r="AS156" t="s">
        <v>3</v>
      </c>
      <c r="AT156">
        <v>6.54</v>
      </c>
      <c r="AU156" t="s">
        <v>3</v>
      </c>
      <c r="AV156">
        <v>0</v>
      </c>
      <c r="AW156">
        <v>2</v>
      </c>
      <c r="AX156">
        <v>50266006</v>
      </c>
      <c r="AY156">
        <v>1</v>
      </c>
      <c r="AZ156">
        <v>0</v>
      </c>
      <c r="BA156">
        <v>156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211.24199999999999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211.24199999999999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v>0</v>
      </c>
      <c r="CX156">
        <f>ROUND(Y156*Source!I62,7)</f>
        <v>0</v>
      </c>
      <c r="CY156">
        <f t="shared" si="103"/>
        <v>39.729999999999997</v>
      </c>
      <c r="CZ156">
        <f t="shared" si="104"/>
        <v>32.299999999999997</v>
      </c>
      <c r="DA156">
        <f t="shared" si="105"/>
        <v>1.23</v>
      </c>
      <c r="DB156">
        <f t="shared" ref="DB156:DB191" si="108">ROUND(ROUND(AT156*CZ156,2),6)</f>
        <v>211.24</v>
      </c>
      <c r="DC156">
        <f t="shared" ref="DC156:DC191" si="109">ROUND(ROUND(AT156*AG156,2),6)</f>
        <v>0</v>
      </c>
      <c r="DD156" t="s">
        <v>3</v>
      </c>
      <c r="DE156" t="s">
        <v>3</v>
      </c>
      <c r="DF156">
        <f>ROUND(ROUND(AE156*AI156,2)*CX156,2)</f>
        <v>0</v>
      </c>
      <c r="DG156">
        <f t="shared" si="102"/>
        <v>0</v>
      </c>
      <c r="DH156">
        <f t="shared" si="86"/>
        <v>0</v>
      </c>
      <c r="DI156">
        <f t="shared" si="87"/>
        <v>0</v>
      </c>
      <c r="DJ156">
        <f t="shared" si="106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ROW(Source!A62)</f>
        <v>62</v>
      </c>
      <c r="B157">
        <v>50265625</v>
      </c>
      <c r="C157">
        <v>50265980</v>
      </c>
      <c r="D157">
        <v>39609366</v>
      </c>
      <c r="E157">
        <v>70</v>
      </c>
      <c r="F157">
        <v>1</v>
      </c>
      <c r="G157">
        <v>1</v>
      </c>
      <c r="H157">
        <v>3</v>
      </c>
      <c r="I157" t="s">
        <v>178</v>
      </c>
      <c r="J157" t="s">
        <v>3</v>
      </c>
      <c r="K157" t="s">
        <v>179</v>
      </c>
      <c r="L157">
        <v>1377</v>
      </c>
      <c r="N157">
        <v>1013</v>
      </c>
      <c r="O157" t="s">
        <v>180</v>
      </c>
      <c r="P157" t="s">
        <v>180</v>
      </c>
      <c r="Q157">
        <v>1</v>
      </c>
      <c r="W157">
        <v>0</v>
      </c>
      <c r="X157">
        <v>1245307886</v>
      </c>
      <c r="Y157">
        <f t="shared" si="107"/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M157">
        <v>0</v>
      </c>
      <c r="AN157">
        <v>1</v>
      </c>
      <c r="AO157">
        <v>0</v>
      </c>
      <c r="AP157">
        <v>0</v>
      </c>
      <c r="AQ157">
        <v>0</v>
      </c>
      <c r="AR157">
        <v>0</v>
      </c>
      <c r="AS157" t="s">
        <v>3</v>
      </c>
      <c r="AT157">
        <v>0</v>
      </c>
      <c r="AU157" t="s">
        <v>3</v>
      </c>
      <c r="AV157">
        <v>0</v>
      </c>
      <c r="AW157">
        <v>2</v>
      </c>
      <c r="AX157">
        <v>50266007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ROUND(Y157*Source!I62,7)</f>
        <v>0</v>
      </c>
      <c r="CY157">
        <f t="shared" si="103"/>
        <v>0</v>
      </c>
      <c r="CZ157">
        <f t="shared" si="104"/>
        <v>0</v>
      </c>
      <c r="DA157">
        <f t="shared" si="105"/>
        <v>1</v>
      </c>
      <c r="DB157">
        <f t="shared" si="108"/>
        <v>0</v>
      </c>
      <c r="DC157">
        <f t="shared" si="109"/>
        <v>0</v>
      </c>
      <c r="DD157" t="s">
        <v>3</v>
      </c>
      <c r="DE157" t="s">
        <v>3</v>
      </c>
      <c r="DF157">
        <f>ROUND(ROUND(AE157,2)*CX157,2)</f>
        <v>0</v>
      </c>
      <c r="DG157">
        <f t="shared" si="102"/>
        <v>0</v>
      </c>
      <c r="DH157">
        <f t="shared" si="86"/>
        <v>0</v>
      </c>
      <c r="DI157">
        <f t="shared" si="87"/>
        <v>0</v>
      </c>
      <c r="DJ157">
        <f t="shared" si="106"/>
        <v>0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ROW(Source!A62)</f>
        <v>62</v>
      </c>
      <c r="B158">
        <v>50265625</v>
      </c>
      <c r="C158">
        <v>50265980</v>
      </c>
      <c r="D158">
        <v>39609739</v>
      </c>
      <c r="E158">
        <v>70</v>
      </c>
      <c r="F158">
        <v>1</v>
      </c>
      <c r="G158">
        <v>1</v>
      </c>
      <c r="H158">
        <v>3</v>
      </c>
      <c r="I158" t="s">
        <v>67</v>
      </c>
      <c r="J158" t="s">
        <v>3</v>
      </c>
      <c r="K158" t="s">
        <v>68</v>
      </c>
      <c r="L158">
        <v>1339</v>
      </c>
      <c r="N158">
        <v>1007</v>
      </c>
      <c r="O158" t="s">
        <v>18</v>
      </c>
      <c r="P158" t="s">
        <v>18</v>
      </c>
      <c r="Q158">
        <v>1</v>
      </c>
      <c r="W158">
        <v>0</v>
      </c>
      <c r="X158">
        <v>-157982121</v>
      </c>
      <c r="Y158">
        <f t="shared" si="107"/>
        <v>101.5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 t="s">
        <v>3</v>
      </c>
      <c r="AT158">
        <v>101.5</v>
      </c>
      <c r="AU158" t="s">
        <v>3</v>
      </c>
      <c r="AV158">
        <v>0</v>
      </c>
      <c r="AW158">
        <v>2</v>
      </c>
      <c r="AX158">
        <v>50266008</v>
      </c>
      <c r="AY158">
        <v>1</v>
      </c>
      <c r="AZ158">
        <v>0</v>
      </c>
      <c r="BA158">
        <v>158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v>0</v>
      </c>
      <c r="CX158">
        <f>ROUND(Y158*Source!I62,7)</f>
        <v>0</v>
      </c>
      <c r="CY158">
        <f t="shared" si="103"/>
        <v>0</v>
      </c>
      <c r="CZ158">
        <f t="shared" si="104"/>
        <v>0</v>
      </c>
      <c r="DA158">
        <f t="shared" si="105"/>
        <v>1</v>
      </c>
      <c r="DB158">
        <f t="shared" si="108"/>
        <v>0</v>
      </c>
      <c r="DC158">
        <f t="shared" si="109"/>
        <v>0</v>
      </c>
      <c r="DD158" t="s">
        <v>3</v>
      </c>
      <c r="DE158" t="s">
        <v>3</v>
      </c>
      <c r="DF158">
        <f>ROUND(ROUND(AE158,2)*CX158,2)</f>
        <v>0</v>
      </c>
      <c r="DG158">
        <f t="shared" si="102"/>
        <v>0</v>
      </c>
      <c r="DH158">
        <f t="shared" si="86"/>
        <v>0</v>
      </c>
      <c r="DI158">
        <f t="shared" si="87"/>
        <v>0</v>
      </c>
      <c r="DJ158">
        <f t="shared" si="106"/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ROW(Source!A62)</f>
        <v>62</v>
      </c>
      <c r="B159">
        <v>50265625</v>
      </c>
      <c r="C159">
        <v>50265980</v>
      </c>
      <c r="D159">
        <v>39640745</v>
      </c>
      <c r="E159">
        <v>1</v>
      </c>
      <c r="F159">
        <v>1</v>
      </c>
      <c r="G159">
        <v>1</v>
      </c>
      <c r="H159">
        <v>3</v>
      </c>
      <c r="I159" t="s">
        <v>424</v>
      </c>
      <c r="J159" t="s">
        <v>425</v>
      </c>
      <c r="K159" t="s">
        <v>426</v>
      </c>
      <c r="L159">
        <v>1348</v>
      </c>
      <c r="N159">
        <v>1009</v>
      </c>
      <c r="O159" t="s">
        <v>28</v>
      </c>
      <c r="P159" t="s">
        <v>28</v>
      </c>
      <c r="Q159">
        <v>1000</v>
      </c>
      <c r="W159">
        <v>0</v>
      </c>
      <c r="X159">
        <v>-120483918</v>
      </c>
      <c r="Y159">
        <f t="shared" si="107"/>
        <v>2.3E-2</v>
      </c>
      <c r="AA159">
        <v>4366.1000000000004</v>
      </c>
      <c r="AB159">
        <v>0</v>
      </c>
      <c r="AC159">
        <v>0</v>
      </c>
      <c r="AD159">
        <v>0</v>
      </c>
      <c r="AE159">
        <v>4455.2</v>
      </c>
      <c r="AF159">
        <v>0</v>
      </c>
      <c r="AG159">
        <v>0</v>
      </c>
      <c r="AH159">
        <v>0</v>
      </c>
      <c r="AI159">
        <v>0.98</v>
      </c>
      <c r="AJ159">
        <v>1</v>
      </c>
      <c r="AK159">
        <v>1</v>
      </c>
      <c r="AL159">
        <v>1</v>
      </c>
      <c r="AM159">
        <v>2</v>
      </c>
      <c r="AN159">
        <v>0</v>
      </c>
      <c r="AO159">
        <v>0</v>
      </c>
      <c r="AP159">
        <v>0</v>
      </c>
      <c r="AQ159">
        <v>1</v>
      </c>
      <c r="AR159">
        <v>0</v>
      </c>
      <c r="AS159" t="s">
        <v>3</v>
      </c>
      <c r="AT159">
        <v>2.3E-2</v>
      </c>
      <c r="AU159" t="s">
        <v>3</v>
      </c>
      <c r="AV159">
        <v>0</v>
      </c>
      <c r="AW159">
        <v>2</v>
      </c>
      <c r="AX159">
        <v>50266009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102.4696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1</v>
      </c>
      <c r="BQ159">
        <v>102.4696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1</v>
      </c>
      <c r="CV159">
        <v>0</v>
      </c>
      <c r="CW159">
        <v>0</v>
      </c>
      <c r="CX159">
        <f>ROUND(Y159*Source!I62,7)</f>
        <v>0</v>
      </c>
      <c r="CY159">
        <f t="shared" si="103"/>
        <v>4366.1000000000004</v>
      </c>
      <c r="CZ159">
        <f t="shared" si="104"/>
        <v>4455.2</v>
      </c>
      <c r="DA159">
        <f t="shared" si="105"/>
        <v>0.98</v>
      </c>
      <c r="DB159">
        <f t="shared" si="108"/>
        <v>102.47</v>
      </c>
      <c r="DC159">
        <f t="shared" si="109"/>
        <v>0</v>
      </c>
      <c r="DD159" t="s">
        <v>3</v>
      </c>
      <c r="DE159" t="s">
        <v>3</v>
      </c>
      <c r="DF159">
        <f>ROUND(ROUND(AE159*AI159,2)*CX159,2)</f>
        <v>0</v>
      </c>
      <c r="DG159">
        <f t="shared" si="102"/>
        <v>0</v>
      </c>
      <c r="DH159">
        <f t="shared" si="86"/>
        <v>0</v>
      </c>
      <c r="DI159">
        <f t="shared" si="87"/>
        <v>0</v>
      </c>
      <c r="DJ159">
        <f t="shared" si="106"/>
        <v>0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ROW(Source!A62)</f>
        <v>62</v>
      </c>
      <c r="B160">
        <v>50265625</v>
      </c>
      <c r="C160">
        <v>50265980</v>
      </c>
      <c r="D160">
        <v>39611090</v>
      </c>
      <c r="E160">
        <v>70</v>
      </c>
      <c r="F160">
        <v>1</v>
      </c>
      <c r="G160">
        <v>1</v>
      </c>
      <c r="H160">
        <v>3</v>
      </c>
      <c r="I160" t="s">
        <v>26</v>
      </c>
      <c r="J160" t="s">
        <v>3</v>
      </c>
      <c r="K160" t="s">
        <v>27</v>
      </c>
      <c r="L160">
        <v>1348</v>
      </c>
      <c r="N160">
        <v>1009</v>
      </c>
      <c r="O160" t="s">
        <v>28</v>
      </c>
      <c r="P160" t="s">
        <v>28</v>
      </c>
      <c r="Q160">
        <v>1000</v>
      </c>
      <c r="W160">
        <v>0</v>
      </c>
      <c r="X160">
        <v>1471899773</v>
      </c>
      <c r="Y160">
        <f t="shared" si="107"/>
        <v>5.63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 t="s">
        <v>3</v>
      </c>
      <c r="AT160">
        <v>5.63</v>
      </c>
      <c r="AU160" t="s">
        <v>3</v>
      </c>
      <c r="AV160">
        <v>0</v>
      </c>
      <c r="AW160">
        <v>2</v>
      </c>
      <c r="AX160">
        <v>50266010</v>
      </c>
      <c r="AY160">
        <v>1</v>
      </c>
      <c r="AZ160">
        <v>0</v>
      </c>
      <c r="BA160">
        <v>160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ROUND(Y160*Source!I62,7)</f>
        <v>0</v>
      </c>
      <c r="CY160">
        <f t="shared" si="103"/>
        <v>0</v>
      </c>
      <c r="CZ160">
        <f t="shared" si="104"/>
        <v>0</v>
      </c>
      <c r="DA160">
        <f t="shared" si="105"/>
        <v>1</v>
      </c>
      <c r="DB160">
        <f t="shared" si="108"/>
        <v>0</v>
      </c>
      <c r="DC160">
        <f t="shared" si="109"/>
        <v>0</v>
      </c>
      <c r="DD160" t="s">
        <v>3</v>
      </c>
      <c r="DE160" t="s">
        <v>3</v>
      </c>
      <c r="DF160">
        <f t="shared" ref="DF160:DF168" si="110">ROUND(ROUND(AE160,2)*CX160,2)</f>
        <v>0</v>
      </c>
      <c r="DG160">
        <f t="shared" si="102"/>
        <v>0</v>
      </c>
      <c r="DH160">
        <f t="shared" si="86"/>
        <v>0</v>
      </c>
      <c r="DI160">
        <f t="shared" si="87"/>
        <v>0</v>
      </c>
      <c r="DJ160">
        <f t="shared" si="106"/>
        <v>0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ROW(Source!A66)</f>
        <v>66</v>
      </c>
      <c r="B161">
        <v>50265625</v>
      </c>
      <c r="C161">
        <v>50266014</v>
      </c>
      <c r="D161">
        <v>39608739</v>
      </c>
      <c r="E161">
        <v>70</v>
      </c>
      <c r="F161">
        <v>1</v>
      </c>
      <c r="G161">
        <v>1</v>
      </c>
      <c r="H161">
        <v>1</v>
      </c>
      <c r="I161" t="s">
        <v>359</v>
      </c>
      <c r="J161" t="s">
        <v>3</v>
      </c>
      <c r="K161" t="s">
        <v>360</v>
      </c>
      <c r="L161">
        <v>1191</v>
      </c>
      <c r="N161">
        <v>1013</v>
      </c>
      <c r="O161" t="s">
        <v>337</v>
      </c>
      <c r="P161" t="s">
        <v>337</v>
      </c>
      <c r="Q161">
        <v>1</v>
      </c>
      <c r="W161">
        <v>0</v>
      </c>
      <c r="X161">
        <v>784619160</v>
      </c>
      <c r="Y161">
        <f t="shared" si="107"/>
        <v>133.85</v>
      </c>
      <c r="AA161">
        <v>0</v>
      </c>
      <c r="AB161">
        <v>0</v>
      </c>
      <c r="AC161">
        <v>0</v>
      </c>
      <c r="AD161">
        <v>361.25</v>
      </c>
      <c r="AE161">
        <v>0</v>
      </c>
      <c r="AF161">
        <v>0</v>
      </c>
      <c r="AG161">
        <v>0</v>
      </c>
      <c r="AH161">
        <v>361.25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0</v>
      </c>
      <c r="AQ161">
        <v>1</v>
      </c>
      <c r="AR161">
        <v>0</v>
      </c>
      <c r="AS161" t="s">
        <v>3</v>
      </c>
      <c r="AT161">
        <v>133.85</v>
      </c>
      <c r="AU161" t="s">
        <v>3</v>
      </c>
      <c r="AV161">
        <v>1</v>
      </c>
      <c r="AW161">
        <v>2</v>
      </c>
      <c r="AX161">
        <v>50266030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48353.3125</v>
      </c>
      <c r="BN161">
        <v>133.85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48353.3125</v>
      </c>
      <c r="BU161">
        <v>133.85</v>
      </c>
      <c r="BV161">
        <v>0</v>
      </c>
      <c r="BW161">
        <v>1</v>
      </c>
      <c r="CU161">
        <f>ROUND(AT161*Source!I66*AH161*AL161,2)</f>
        <v>0</v>
      </c>
      <c r="CV161">
        <f>ROUND(Y161*Source!I66,7)</f>
        <v>0</v>
      </c>
      <c r="CW161">
        <v>0</v>
      </c>
      <c r="CX161">
        <f>ROUND(Y161*Source!I66,7)</f>
        <v>0</v>
      </c>
      <c r="CY161">
        <f>AD161</f>
        <v>361.25</v>
      </c>
      <c r="CZ161">
        <f>AH161</f>
        <v>361.25</v>
      </c>
      <c r="DA161">
        <f>AL161</f>
        <v>1</v>
      </c>
      <c r="DB161">
        <f t="shared" si="108"/>
        <v>48353.31</v>
      </c>
      <c r="DC161">
        <f t="shared" si="109"/>
        <v>0</v>
      </c>
      <c r="DD161" t="s">
        <v>3</v>
      </c>
      <c r="DE161" t="s">
        <v>3</v>
      </c>
      <c r="DF161">
        <f t="shared" si="110"/>
        <v>0</v>
      </c>
      <c r="DG161">
        <f t="shared" si="102"/>
        <v>0</v>
      </c>
      <c r="DH161">
        <f t="shared" ref="DH161:DH191" si="111">ROUND(ROUND(AG161,2)*CX161,2)</f>
        <v>0</v>
      </c>
      <c r="DI161">
        <f t="shared" ref="DI161:DI191" si="112">ROUND(ROUND(AH161,2)*CX161,2)</f>
        <v>0</v>
      </c>
      <c r="DJ161">
        <f>DI161</f>
        <v>0</v>
      </c>
      <c r="DK161">
        <v>1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ROW(Source!A66)</f>
        <v>66</v>
      </c>
      <c r="B162">
        <v>50265625</v>
      </c>
      <c r="C162">
        <v>50266014</v>
      </c>
      <c r="D162">
        <v>39608925</v>
      </c>
      <c r="E162">
        <v>70</v>
      </c>
      <c r="F162">
        <v>1</v>
      </c>
      <c r="G162">
        <v>1</v>
      </c>
      <c r="H162">
        <v>1</v>
      </c>
      <c r="I162" t="s">
        <v>338</v>
      </c>
      <c r="J162" t="s">
        <v>3</v>
      </c>
      <c r="K162" t="s">
        <v>339</v>
      </c>
      <c r="L162">
        <v>1191</v>
      </c>
      <c r="N162">
        <v>1013</v>
      </c>
      <c r="O162" t="s">
        <v>337</v>
      </c>
      <c r="P162" t="s">
        <v>337</v>
      </c>
      <c r="Q162">
        <v>1</v>
      </c>
      <c r="W162">
        <v>0</v>
      </c>
      <c r="X162">
        <v>-1417349443</v>
      </c>
      <c r="Y162">
        <f t="shared" si="107"/>
        <v>7.81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0</v>
      </c>
      <c r="AQ162">
        <v>1</v>
      </c>
      <c r="AR162">
        <v>0</v>
      </c>
      <c r="AS162" t="s">
        <v>3</v>
      </c>
      <c r="AT162">
        <v>7.81</v>
      </c>
      <c r="AU162" t="s">
        <v>3</v>
      </c>
      <c r="AV162">
        <v>2</v>
      </c>
      <c r="AW162">
        <v>2</v>
      </c>
      <c r="AX162">
        <v>50266031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ROUND(Y162*Source!I66,7)</f>
        <v>0</v>
      </c>
      <c r="CY162">
        <f>AD162</f>
        <v>0</v>
      </c>
      <c r="CZ162">
        <f>AH162</f>
        <v>0</v>
      </c>
      <c r="DA162">
        <f>AL162</f>
        <v>1</v>
      </c>
      <c r="DB162">
        <f t="shared" si="108"/>
        <v>0</v>
      </c>
      <c r="DC162">
        <f t="shared" si="109"/>
        <v>0</v>
      </c>
      <c r="DD162" t="s">
        <v>3</v>
      </c>
      <c r="DE162" t="s">
        <v>3</v>
      </c>
      <c r="DF162">
        <f t="shared" si="110"/>
        <v>0</v>
      </c>
      <c r="DG162">
        <f t="shared" si="102"/>
        <v>0</v>
      </c>
      <c r="DH162">
        <f t="shared" si="111"/>
        <v>0</v>
      </c>
      <c r="DI162">
        <f t="shared" si="112"/>
        <v>0</v>
      </c>
      <c r="DJ162">
        <f>DI162</f>
        <v>0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ROW(Source!A66)</f>
        <v>66</v>
      </c>
      <c r="B163">
        <v>50265625</v>
      </c>
      <c r="C163">
        <v>50266014</v>
      </c>
      <c r="D163">
        <v>39770614</v>
      </c>
      <c r="E163">
        <v>1</v>
      </c>
      <c r="F163">
        <v>1</v>
      </c>
      <c r="G163">
        <v>1</v>
      </c>
      <c r="H163">
        <v>2</v>
      </c>
      <c r="I163" t="s">
        <v>361</v>
      </c>
      <c r="J163" t="s">
        <v>362</v>
      </c>
      <c r="K163" t="s">
        <v>363</v>
      </c>
      <c r="L163">
        <v>1367</v>
      </c>
      <c r="N163">
        <v>1011</v>
      </c>
      <c r="O163" t="s">
        <v>40</v>
      </c>
      <c r="P163" t="s">
        <v>40</v>
      </c>
      <c r="Q163">
        <v>1</v>
      </c>
      <c r="W163">
        <v>0</v>
      </c>
      <c r="X163">
        <v>-130837057</v>
      </c>
      <c r="Y163">
        <f t="shared" si="107"/>
        <v>2.33</v>
      </c>
      <c r="AA163">
        <v>0</v>
      </c>
      <c r="AB163">
        <v>1105.53</v>
      </c>
      <c r="AC163">
        <v>533</v>
      </c>
      <c r="AD163">
        <v>0</v>
      </c>
      <c r="AE163">
        <v>0</v>
      </c>
      <c r="AF163">
        <v>1105.53</v>
      </c>
      <c r="AG163">
        <v>533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0</v>
      </c>
      <c r="AQ163">
        <v>1</v>
      </c>
      <c r="AR163">
        <v>0</v>
      </c>
      <c r="AS163" t="s">
        <v>3</v>
      </c>
      <c r="AT163">
        <v>2.33</v>
      </c>
      <c r="AU163" t="s">
        <v>3</v>
      </c>
      <c r="AV163">
        <v>0</v>
      </c>
      <c r="AW163">
        <v>2</v>
      </c>
      <c r="AX163">
        <v>50266032</v>
      </c>
      <c r="AY163">
        <v>1</v>
      </c>
      <c r="AZ163">
        <v>0</v>
      </c>
      <c r="BA163">
        <v>163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2575.8849</v>
      </c>
      <c r="BL163">
        <v>1241.8900000000001</v>
      </c>
      <c r="BM163">
        <v>0</v>
      </c>
      <c r="BN163">
        <v>0</v>
      </c>
      <c r="BO163">
        <v>0</v>
      </c>
      <c r="BP163">
        <v>1</v>
      </c>
      <c r="BQ163">
        <v>0</v>
      </c>
      <c r="BR163">
        <v>2575.8849</v>
      </c>
      <c r="BS163">
        <v>1241.8900000000001</v>
      </c>
      <c r="BT163">
        <v>0</v>
      </c>
      <c r="BU163">
        <v>0</v>
      </c>
      <c r="BV163">
        <v>0</v>
      </c>
      <c r="BW163">
        <v>1</v>
      </c>
      <c r="CV163">
        <v>0</v>
      </c>
      <c r="CW163">
        <f>ROUND(Y163*Source!I66*DO163,7)</f>
        <v>0</v>
      </c>
      <c r="CX163">
        <f>ROUND(Y163*Source!I66,7)</f>
        <v>0</v>
      </c>
      <c r="CY163">
        <f t="shared" ref="CY163:CY168" si="113">AB163</f>
        <v>1105.53</v>
      </c>
      <c r="CZ163">
        <f t="shared" ref="CZ163:CZ168" si="114">AF163</f>
        <v>1105.53</v>
      </c>
      <c r="DA163">
        <f t="shared" ref="DA163:DA168" si="115">AJ163</f>
        <v>1</v>
      </c>
      <c r="DB163">
        <f t="shared" si="108"/>
        <v>2575.88</v>
      </c>
      <c r="DC163">
        <f t="shared" si="109"/>
        <v>1241.8900000000001</v>
      </c>
      <c r="DD163" t="s">
        <v>3</v>
      </c>
      <c r="DE163" t="s">
        <v>3</v>
      </c>
      <c r="DF163">
        <f t="shared" si="110"/>
        <v>0</v>
      </c>
      <c r="DG163">
        <f t="shared" si="102"/>
        <v>0</v>
      </c>
      <c r="DH163">
        <f t="shared" si="111"/>
        <v>0</v>
      </c>
      <c r="DI163">
        <f t="shared" si="112"/>
        <v>0</v>
      </c>
      <c r="DJ163">
        <f t="shared" ref="DJ163:DJ168" si="116">DG163+DH163</f>
        <v>0</v>
      </c>
      <c r="DK163">
        <v>1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ROW(Source!A66)</f>
        <v>66</v>
      </c>
      <c r="B164">
        <v>50265625</v>
      </c>
      <c r="C164">
        <v>50266014</v>
      </c>
      <c r="D164">
        <v>39770672</v>
      </c>
      <c r="E164">
        <v>1</v>
      </c>
      <c r="F164">
        <v>1</v>
      </c>
      <c r="G164">
        <v>1</v>
      </c>
      <c r="H164">
        <v>2</v>
      </c>
      <c r="I164" t="s">
        <v>364</v>
      </c>
      <c r="J164" t="s">
        <v>365</v>
      </c>
      <c r="K164" t="s">
        <v>366</v>
      </c>
      <c r="L164">
        <v>1367</v>
      </c>
      <c r="N164">
        <v>1011</v>
      </c>
      <c r="O164" t="s">
        <v>40</v>
      </c>
      <c r="P164" t="s">
        <v>40</v>
      </c>
      <c r="Q164">
        <v>1</v>
      </c>
      <c r="W164">
        <v>0</v>
      </c>
      <c r="X164">
        <v>-430484415</v>
      </c>
      <c r="Y164">
        <f t="shared" si="107"/>
        <v>0.16</v>
      </c>
      <c r="AA164">
        <v>0</v>
      </c>
      <c r="AB164">
        <v>1720.97</v>
      </c>
      <c r="AC164">
        <v>533</v>
      </c>
      <c r="AD164">
        <v>0</v>
      </c>
      <c r="AE164">
        <v>0</v>
      </c>
      <c r="AF164">
        <v>1720.97</v>
      </c>
      <c r="AG164">
        <v>533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0</v>
      </c>
      <c r="AQ164">
        <v>1</v>
      </c>
      <c r="AR164">
        <v>0</v>
      </c>
      <c r="AS164" t="s">
        <v>3</v>
      </c>
      <c r="AT164">
        <v>0.16</v>
      </c>
      <c r="AU164" t="s">
        <v>3</v>
      </c>
      <c r="AV164">
        <v>0</v>
      </c>
      <c r="AW164">
        <v>2</v>
      </c>
      <c r="AX164">
        <v>50266033</v>
      </c>
      <c r="AY164">
        <v>1</v>
      </c>
      <c r="AZ164">
        <v>0</v>
      </c>
      <c r="BA164">
        <v>164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275.35520000000002</v>
      </c>
      <c r="BL164">
        <v>85.28</v>
      </c>
      <c r="BM164">
        <v>0</v>
      </c>
      <c r="BN164">
        <v>0</v>
      </c>
      <c r="BO164">
        <v>0</v>
      </c>
      <c r="BP164">
        <v>1</v>
      </c>
      <c r="BQ164">
        <v>0</v>
      </c>
      <c r="BR164">
        <v>275.35520000000002</v>
      </c>
      <c r="BS164">
        <v>85.28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f>ROUND(Y164*Source!I66*DO164,7)</f>
        <v>0</v>
      </c>
      <c r="CX164">
        <f>ROUND(Y164*Source!I66,7)</f>
        <v>0</v>
      </c>
      <c r="CY164">
        <f t="shared" si="113"/>
        <v>1720.97</v>
      </c>
      <c r="CZ164">
        <f t="shared" si="114"/>
        <v>1720.97</v>
      </c>
      <c r="DA164">
        <f t="shared" si="115"/>
        <v>1</v>
      </c>
      <c r="DB164">
        <f t="shared" si="108"/>
        <v>275.36</v>
      </c>
      <c r="DC164">
        <f t="shared" si="109"/>
        <v>85.28</v>
      </c>
      <c r="DD164" t="s">
        <v>3</v>
      </c>
      <c r="DE164" t="s">
        <v>3</v>
      </c>
      <c r="DF164">
        <f t="shared" si="110"/>
        <v>0</v>
      </c>
      <c r="DG164">
        <f t="shared" si="102"/>
        <v>0</v>
      </c>
      <c r="DH164">
        <f t="shared" si="111"/>
        <v>0</v>
      </c>
      <c r="DI164">
        <f t="shared" si="112"/>
        <v>0</v>
      </c>
      <c r="DJ164">
        <f t="shared" si="116"/>
        <v>0</v>
      </c>
      <c r="DK164">
        <v>1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ROW(Source!A66)</f>
        <v>66</v>
      </c>
      <c r="B165">
        <v>50265625</v>
      </c>
      <c r="C165">
        <v>50266014</v>
      </c>
      <c r="D165">
        <v>39770922</v>
      </c>
      <c r="E165">
        <v>1</v>
      </c>
      <c r="F165">
        <v>1</v>
      </c>
      <c r="G165">
        <v>1</v>
      </c>
      <c r="H165">
        <v>2</v>
      </c>
      <c r="I165" t="s">
        <v>474</v>
      </c>
      <c r="J165" t="s">
        <v>475</v>
      </c>
      <c r="K165" t="s">
        <v>476</v>
      </c>
      <c r="L165">
        <v>1367</v>
      </c>
      <c r="N165">
        <v>1011</v>
      </c>
      <c r="O165" t="s">
        <v>40</v>
      </c>
      <c r="P165" t="s">
        <v>40</v>
      </c>
      <c r="Q165">
        <v>1</v>
      </c>
      <c r="W165">
        <v>0</v>
      </c>
      <c r="X165">
        <v>-511259641</v>
      </c>
      <c r="Y165">
        <f t="shared" si="107"/>
        <v>4.8</v>
      </c>
      <c r="AA165">
        <v>0</v>
      </c>
      <c r="AB165">
        <v>425.1</v>
      </c>
      <c r="AC165">
        <v>13.5</v>
      </c>
      <c r="AD165">
        <v>0</v>
      </c>
      <c r="AE165">
        <v>0</v>
      </c>
      <c r="AF165">
        <v>283.39999999999998</v>
      </c>
      <c r="AG165">
        <v>13.5</v>
      </c>
      <c r="AH165">
        <v>0</v>
      </c>
      <c r="AI165">
        <v>1</v>
      </c>
      <c r="AJ165">
        <v>1.5</v>
      </c>
      <c r="AK165">
        <v>1</v>
      </c>
      <c r="AL165">
        <v>1</v>
      </c>
      <c r="AM165">
        <v>2</v>
      </c>
      <c r="AN165">
        <v>0</v>
      </c>
      <c r="AO165">
        <v>0</v>
      </c>
      <c r="AP165">
        <v>0</v>
      </c>
      <c r="AQ165">
        <v>1</v>
      </c>
      <c r="AR165">
        <v>0</v>
      </c>
      <c r="AS165" t="s">
        <v>3</v>
      </c>
      <c r="AT165">
        <v>4.8</v>
      </c>
      <c r="AU165" t="s">
        <v>3</v>
      </c>
      <c r="AV165">
        <v>0</v>
      </c>
      <c r="AW165">
        <v>2</v>
      </c>
      <c r="AX165">
        <v>50266034</v>
      </c>
      <c r="AY165">
        <v>1</v>
      </c>
      <c r="AZ165">
        <v>0</v>
      </c>
      <c r="BA165">
        <v>165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1360.32</v>
      </c>
      <c r="BL165">
        <v>64.8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1360.32</v>
      </c>
      <c r="BS165">
        <v>64.8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ROUND(Y165*Source!I66*DO165,7)</f>
        <v>0</v>
      </c>
      <c r="CX165">
        <f>ROUND(Y165*Source!I66,7)</f>
        <v>0</v>
      </c>
      <c r="CY165">
        <f t="shared" si="113"/>
        <v>425.1</v>
      </c>
      <c r="CZ165">
        <f t="shared" si="114"/>
        <v>283.39999999999998</v>
      </c>
      <c r="DA165">
        <f t="shared" si="115"/>
        <v>1.5</v>
      </c>
      <c r="DB165">
        <f t="shared" si="108"/>
        <v>1360.32</v>
      </c>
      <c r="DC165">
        <f t="shared" si="109"/>
        <v>64.8</v>
      </c>
      <c r="DD165" t="s">
        <v>3</v>
      </c>
      <c r="DE165" t="s">
        <v>3</v>
      </c>
      <c r="DF165">
        <f t="shared" si="110"/>
        <v>0</v>
      </c>
      <c r="DG165">
        <f>ROUND(ROUND(AF165*AJ165,2)*CX165,2)</f>
        <v>0</v>
      </c>
      <c r="DH165">
        <f t="shared" si="111"/>
        <v>0</v>
      </c>
      <c r="DI165">
        <f t="shared" si="112"/>
        <v>0</v>
      </c>
      <c r="DJ165">
        <f t="shared" si="116"/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ROW(Source!A66)</f>
        <v>66</v>
      </c>
      <c r="B166">
        <v>50265625</v>
      </c>
      <c r="C166">
        <v>50266014</v>
      </c>
      <c r="D166">
        <v>39770949</v>
      </c>
      <c r="E166">
        <v>1</v>
      </c>
      <c r="F166">
        <v>1</v>
      </c>
      <c r="G166">
        <v>1</v>
      </c>
      <c r="H166">
        <v>2</v>
      </c>
      <c r="I166" t="s">
        <v>340</v>
      </c>
      <c r="J166" t="s">
        <v>341</v>
      </c>
      <c r="K166" t="s">
        <v>342</v>
      </c>
      <c r="L166">
        <v>1367</v>
      </c>
      <c r="N166">
        <v>1011</v>
      </c>
      <c r="O166" t="s">
        <v>40</v>
      </c>
      <c r="P166" t="s">
        <v>40</v>
      </c>
      <c r="Q166">
        <v>1</v>
      </c>
      <c r="W166">
        <v>0</v>
      </c>
      <c r="X166">
        <v>1108114389</v>
      </c>
      <c r="Y166">
        <f t="shared" si="107"/>
        <v>23</v>
      </c>
      <c r="AA166">
        <v>0</v>
      </c>
      <c r="AB166">
        <v>2.4700000000000002</v>
      </c>
      <c r="AC166">
        <v>0</v>
      </c>
      <c r="AD166">
        <v>0</v>
      </c>
      <c r="AE166">
        <v>0</v>
      </c>
      <c r="AF166">
        <v>1.9</v>
      </c>
      <c r="AG166">
        <v>0</v>
      </c>
      <c r="AH166">
        <v>0</v>
      </c>
      <c r="AI166">
        <v>1</v>
      </c>
      <c r="AJ166">
        <v>1.3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0</v>
      </c>
      <c r="AQ166">
        <v>1</v>
      </c>
      <c r="AR166">
        <v>0</v>
      </c>
      <c r="AS166" t="s">
        <v>3</v>
      </c>
      <c r="AT166">
        <v>23</v>
      </c>
      <c r="AU166" t="s">
        <v>3</v>
      </c>
      <c r="AV166">
        <v>0</v>
      </c>
      <c r="AW166">
        <v>2</v>
      </c>
      <c r="AX166">
        <v>50266035</v>
      </c>
      <c r="AY166">
        <v>1</v>
      </c>
      <c r="AZ166">
        <v>0</v>
      </c>
      <c r="BA166">
        <v>166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43.699999999999996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0</v>
      </c>
      <c r="BR166">
        <v>43.699999999999996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f>ROUND(Y166*Source!I66*DO166,7)</f>
        <v>0</v>
      </c>
      <c r="CX166">
        <f>ROUND(Y166*Source!I66,7)</f>
        <v>0</v>
      </c>
      <c r="CY166">
        <f t="shared" si="113"/>
        <v>2.4700000000000002</v>
      </c>
      <c r="CZ166">
        <f t="shared" si="114"/>
        <v>1.9</v>
      </c>
      <c r="DA166">
        <f t="shared" si="115"/>
        <v>1.3</v>
      </c>
      <c r="DB166">
        <f t="shared" si="108"/>
        <v>43.7</v>
      </c>
      <c r="DC166">
        <f t="shared" si="109"/>
        <v>0</v>
      </c>
      <c r="DD166" t="s">
        <v>3</v>
      </c>
      <c r="DE166" t="s">
        <v>3</v>
      </c>
      <c r="DF166">
        <f t="shared" si="110"/>
        <v>0</v>
      </c>
      <c r="DG166">
        <f>ROUND(ROUND(AF166*AJ166,2)*CX166,2)</f>
        <v>0</v>
      </c>
      <c r="DH166">
        <f t="shared" si="111"/>
        <v>0</v>
      </c>
      <c r="DI166">
        <f t="shared" si="112"/>
        <v>0</v>
      </c>
      <c r="DJ166">
        <f t="shared" si="116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ROW(Source!A66)</f>
        <v>66</v>
      </c>
      <c r="B167">
        <v>50265625</v>
      </c>
      <c r="C167">
        <v>50266014</v>
      </c>
      <c r="D167">
        <v>39771602</v>
      </c>
      <c r="E167">
        <v>1</v>
      </c>
      <c r="F167">
        <v>1</v>
      </c>
      <c r="G167">
        <v>1</v>
      </c>
      <c r="H167">
        <v>2</v>
      </c>
      <c r="I167" t="s">
        <v>343</v>
      </c>
      <c r="J167" t="s">
        <v>344</v>
      </c>
      <c r="K167" t="s">
        <v>345</v>
      </c>
      <c r="L167">
        <v>1367</v>
      </c>
      <c r="N167">
        <v>1011</v>
      </c>
      <c r="O167" t="s">
        <v>40</v>
      </c>
      <c r="P167" t="s">
        <v>40</v>
      </c>
      <c r="Q167">
        <v>1</v>
      </c>
      <c r="W167">
        <v>0</v>
      </c>
      <c r="X167">
        <v>509054691</v>
      </c>
      <c r="Y167">
        <f t="shared" si="107"/>
        <v>0.52</v>
      </c>
      <c r="AA167">
        <v>0</v>
      </c>
      <c r="AB167">
        <v>680.88</v>
      </c>
      <c r="AC167">
        <v>396.79</v>
      </c>
      <c r="AD167">
        <v>0</v>
      </c>
      <c r="AE167">
        <v>0</v>
      </c>
      <c r="AF167">
        <v>680.88</v>
      </c>
      <c r="AG167">
        <v>396.79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-2</v>
      </c>
      <c r="AN167">
        <v>0</v>
      </c>
      <c r="AO167">
        <v>0</v>
      </c>
      <c r="AP167">
        <v>0</v>
      </c>
      <c r="AQ167">
        <v>1</v>
      </c>
      <c r="AR167">
        <v>0</v>
      </c>
      <c r="AS167" t="s">
        <v>3</v>
      </c>
      <c r="AT167">
        <v>0.52</v>
      </c>
      <c r="AU167" t="s">
        <v>3</v>
      </c>
      <c r="AV167">
        <v>0</v>
      </c>
      <c r="AW167">
        <v>2</v>
      </c>
      <c r="AX167">
        <v>50266036</v>
      </c>
      <c r="AY167">
        <v>1</v>
      </c>
      <c r="AZ167">
        <v>0</v>
      </c>
      <c r="BA167">
        <v>167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354.05760000000004</v>
      </c>
      <c r="BL167">
        <v>206.33080000000001</v>
      </c>
      <c r="BM167">
        <v>0</v>
      </c>
      <c r="BN167">
        <v>0</v>
      </c>
      <c r="BO167">
        <v>0</v>
      </c>
      <c r="BP167">
        <v>1</v>
      </c>
      <c r="BQ167">
        <v>0</v>
      </c>
      <c r="BR167">
        <v>354.05760000000004</v>
      </c>
      <c r="BS167">
        <v>206.33080000000001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f>ROUND(Y167*Source!I66*DO167,7)</f>
        <v>0</v>
      </c>
      <c r="CX167">
        <f>ROUND(Y167*Source!I66,7)</f>
        <v>0</v>
      </c>
      <c r="CY167">
        <f t="shared" si="113"/>
        <v>680.88</v>
      </c>
      <c r="CZ167">
        <f t="shared" si="114"/>
        <v>680.88</v>
      </c>
      <c r="DA167">
        <f t="shared" si="115"/>
        <v>1</v>
      </c>
      <c r="DB167">
        <f t="shared" si="108"/>
        <v>354.06</v>
      </c>
      <c r="DC167">
        <f t="shared" si="109"/>
        <v>206.33</v>
      </c>
      <c r="DD167" t="s">
        <v>3</v>
      </c>
      <c r="DE167" t="s">
        <v>3</v>
      </c>
      <c r="DF167">
        <f t="shared" si="110"/>
        <v>0</v>
      </c>
      <c r="DG167">
        <f t="shared" ref="DG167:DG177" si="117">ROUND(ROUND(AF167,2)*CX167,2)</f>
        <v>0</v>
      </c>
      <c r="DH167">
        <f t="shared" si="111"/>
        <v>0</v>
      </c>
      <c r="DI167">
        <f t="shared" si="112"/>
        <v>0</v>
      </c>
      <c r="DJ167">
        <f t="shared" si="116"/>
        <v>0</v>
      </c>
      <c r="DK167">
        <v>1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ROW(Source!A66)</f>
        <v>66</v>
      </c>
      <c r="B168">
        <v>50265625</v>
      </c>
      <c r="C168">
        <v>50266014</v>
      </c>
      <c r="D168">
        <v>39771814</v>
      </c>
      <c r="E168">
        <v>1</v>
      </c>
      <c r="F168">
        <v>1</v>
      </c>
      <c r="G168">
        <v>1</v>
      </c>
      <c r="H168">
        <v>2</v>
      </c>
      <c r="I168" t="s">
        <v>367</v>
      </c>
      <c r="J168" t="s">
        <v>368</v>
      </c>
      <c r="K168" t="s">
        <v>369</v>
      </c>
      <c r="L168">
        <v>1367</v>
      </c>
      <c r="N168">
        <v>1011</v>
      </c>
      <c r="O168" t="s">
        <v>40</v>
      </c>
      <c r="P168" t="s">
        <v>40</v>
      </c>
      <c r="Q168">
        <v>1</v>
      </c>
      <c r="W168">
        <v>0</v>
      </c>
      <c r="X168">
        <v>829370094</v>
      </c>
      <c r="Y168">
        <f t="shared" si="107"/>
        <v>6.66</v>
      </c>
      <c r="AA168">
        <v>0</v>
      </c>
      <c r="AB168">
        <v>41.17</v>
      </c>
      <c r="AC168">
        <v>0</v>
      </c>
      <c r="AD168">
        <v>0</v>
      </c>
      <c r="AE168">
        <v>0</v>
      </c>
      <c r="AF168">
        <v>41.17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0</v>
      </c>
      <c r="AO168">
        <v>0</v>
      </c>
      <c r="AP168">
        <v>0</v>
      </c>
      <c r="AQ168">
        <v>1</v>
      </c>
      <c r="AR168">
        <v>0</v>
      </c>
      <c r="AS168" t="s">
        <v>3</v>
      </c>
      <c r="AT168">
        <v>6.66</v>
      </c>
      <c r="AU168" t="s">
        <v>3</v>
      </c>
      <c r="AV168">
        <v>0</v>
      </c>
      <c r="AW168">
        <v>2</v>
      </c>
      <c r="AX168">
        <v>50266037</v>
      </c>
      <c r="AY168">
        <v>1</v>
      </c>
      <c r="AZ168">
        <v>0</v>
      </c>
      <c r="BA168">
        <v>168</v>
      </c>
      <c r="BB168">
        <v>1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274.19220000000001</v>
      </c>
      <c r="BL168">
        <v>0</v>
      </c>
      <c r="BM168">
        <v>0</v>
      </c>
      <c r="BN168">
        <v>0</v>
      </c>
      <c r="BO168">
        <v>0</v>
      </c>
      <c r="BP168">
        <v>1</v>
      </c>
      <c r="BQ168">
        <v>0</v>
      </c>
      <c r="BR168">
        <v>274.19220000000001</v>
      </c>
      <c r="BS168">
        <v>0</v>
      </c>
      <c r="BT168">
        <v>0</v>
      </c>
      <c r="BU168">
        <v>0</v>
      </c>
      <c r="BV168">
        <v>0</v>
      </c>
      <c r="BW168">
        <v>1</v>
      </c>
      <c r="CV168">
        <v>0</v>
      </c>
      <c r="CW168">
        <f>ROUND(Y168*Source!I66*DO168,7)</f>
        <v>0</v>
      </c>
      <c r="CX168">
        <f>ROUND(Y168*Source!I66,7)</f>
        <v>0</v>
      </c>
      <c r="CY168">
        <f t="shared" si="113"/>
        <v>41.17</v>
      </c>
      <c r="CZ168">
        <f t="shared" si="114"/>
        <v>41.17</v>
      </c>
      <c r="DA168">
        <f t="shared" si="115"/>
        <v>1</v>
      </c>
      <c r="DB168">
        <f t="shared" si="108"/>
        <v>274.19</v>
      </c>
      <c r="DC168">
        <f t="shared" si="109"/>
        <v>0</v>
      </c>
      <c r="DD168" t="s">
        <v>3</v>
      </c>
      <c r="DE168" t="s">
        <v>3</v>
      </c>
      <c r="DF168">
        <f t="shared" si="110"/>
        <v>0</v>
      </c>
      <c r="DG168">
        <f t="shared" si="117"/>
        <v>0</v>
      </c>
      <c r="DH168">
        <f t="shared" si="111"/>
        <v>0</v>
      </c>
      <c r="DI168">
        <f t="shared" si="112"/>
        <v>0</v>
      </c>
      <c r="DJ168">
        <f t="shared" si="116"/>
        <v>0</v>
      </c>
      <c r="DK168">
        <v>1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ROW(Source!A66)</f>
        <v>66</v>
      </c>
      <c r="B169">
        <v>50265625</v>
      </c>
      <c r="C169">
        <v>50266014</v>
      </c>
      <c r="D169">
        <v>39621224</v>
      </c>
      <c r="E169">
        <v>1</v>
      </c>
      <c r="F169">
        <v>1</v>
      </c>
      <c r="G169">
        <v>1</v>
      </c>
      <c r="H169">
        <v>3</v>
      </c>
      <c r="I169" t="s">
        <v>370</v>
      </c>
      <c r="J169" t="s">
        <v>371</v>
      </c>
      <c r="K169" t="s">
        <v>372</v>
      </c>
      <c r="L169">
        <v>1339</v>
      </c>
      <c r="N169">
        <v>1007</v>
      </c>
      <c r="O169" t="s">
        <v>18</v>
      </c>
      <c r="P169" t="s">
        <v>18</v>
      </c>
      <c r="Q169">
        <v>1</v>
      </c>
      <c r="W169">
        <v>0</v>
      </c>
      <c r="X169">
        <v>-143474561</v>
      </c>
      <c r="Y169">
        <f t="shared" si="107"/>
        <v>1.98</v>
      </c>
      <c r="AA169">
        <v>2.0699999999999998</v>
      </c>
      <c r="AB169">
        <v>0</v>
      </c>
      <c r="AC169">
        <v>0</v>
      </c>
      <c r="AD169">
        <v>0</v>
      </c>
      <c r="AE169">
        <v>2.44</v>
      </c>
      <c r="AF169">
        <v>0</v>
      </c>
      <c r="AG169">
        <v>0</v>
      </c>
      <c r="AH169">
        <v>0</v>
      </c>
      <c r="AI169">
        <v>0.85</v>
      </c>
      <c r="AJ169">
        <v>1</v>
      </c>
      <c r="AK169">
        <v>1</v>
      </c>
      <c r="AL169">
        <v>1</v>
      </c>
      <c r="AM169">
        <v>2</v>
      </c>
      <c r="AN169">
        <v>0</v>
      </c>
      <c r="AO169">
        <v>0</v>
      </c>
      <c r="AP169">
        <v>0</v>
      </c>
      <c r="AQ169">
        <v>1</v>
      </c>
      <c r="AR169">
        <v>0</v>
      </c>
      <c r="AS169" t="s">
        <v>3</v>
      </c>
      <c r="AT169">
        <v>1.98</v>
      </c>
      <c r="AU169" t="s">
        <v>3</v>
      </c>
      <c r="AV169">
        <v>0</v>
      </c>
      <c r="AW169">
        <v>2</v>
      </c>
      <c r="AX169">
        <v>50266038</v>
      </c>
      <c r="AY169">
        <v>1</v>
      </c>
      <c r="AZ169">
        <v>0</v>
      </c>
      <c r="BA169">
        <v>169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4.8311999999999999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4.8311999999999999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ROUND(Y169*Source!I66,7)</f>
        <v>0</v>
      </c>
      <c r="CY169">
        <f t="shared" ref="CY169:CY175" si="118">AA169</f>
        <v>2.0699999999999998</v>
      </c>
      <c r="CZ169">
        <f t="shared" ref="CZ169:CZ175" si="119">AE169</f>
        <v>2.44</v>
      </c>
      <c r="DA169">
        <f t="shared" ref="DA169:DA175" si="120">AI169</f>
        <v>0.85</v>
      </c>
      <c r="DB169">
        <f t="shared" si="108"/>
        <v>4.83</v>
      </c>
      <c r="DC169">
        <f t="shared" si="109"/>
        <v>0</v>
      </c>
      <c r="DD169" t="s">
        <v>3</v>
      </c>
      <c r="DE169" t="s">
        <v>3</v>
      </c>
      <c r="DF169">
        <f>ROUND(ROUND(AE169*AI169,2)*CX169,2)</f>
        <v>0</v>
      </c>
      <c r="DG169">
        <f t="shared" si="117"/>
        <v>0</v>
      </c>
      <c r="DH169">
        <f t="shared" si="111"/>
        <v>0</v>
      </c>
      <c r="DI169">
        <f t="shared" si="112"/>
        <v>0</v>
      </c>
      <c r="DJ169">
        <f t="shared" ref="DJ169:DJ175" si="121">DF169</f>
        <v>0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ROW(Source!A66)</f>
        <v>66</v>
      </c>
      <c r="B170">
        <v>50265625</v>
      </c>
      <c r="C170">
        <v>50266014</v>
      </c>
      <c r="D170">
        <v>39622311</v>
      </c>
      <c r="E170">
        <v>1</v>
      </c>
      <c r="F170">
        <v>1</v>
      </c>
      <c r="G170">
        <v>1</v>
      </c>
      <c r="H170">
        <v>3</v>
      </c>
      <c r="I170" t="s">
        <v>71</v>
      </c>
      <c r="J170" t="s">
        <v>73</v>
      </c>
      <c r="K170" t="s">
        <v>72</v>
      </c>
      <c r="L170">
        <v>1348</v>
      </c>
      <c r="N170">
        <v>1009</v>
      </c>
      <c r="O170" t="s">
        <v>28</v>
      </c>
      <c r="P170" t="s">
        <v>28</v>
      </c>
      <c r="Q170">
        <v>1000</v>
      </c>
      <c r="W170">
        <v>0</v>
      </c>
      <c r="X170">
        <v>1163323608</v>
      </c>
      <c r="Y170">
        <f t="shared" si="107"/>
        <v>0.121</v>
      </c>
      <c r="AA170">
        <v>10315.01</v>
      </c>
      <c r="AB170">
        <v>0</v>
      </c>
      <c r="AC170">
        <v>0</v>
      </c>
      <c r="AD170">
        <v>0</v>
      </c>
      <c r="AE170">
        <v>10315.01</v>
      </c>
      <c r="AF170">
        <v>0</v>
      </c>
      <c r="AG170">
        <v>0</v>
      </c>
      <c r="AH170">
        <v>0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0</v>
      </c>
      <c r="AQ170">
        <v>1</v>
      </c>
      <c r="AR170">
        <v>0</v>
      </c>
      <c r="AS170" t="s">
        <v>3</v>
      </c>
      <c r="AT170">
        <v>0.121</v>
      </c>
      <c r="AU170" t="s">
        <v>3</v>
      </c>
      <c r="AV170">
        <v>0</v>
      </c>
      <c r="AW170">
        <v>2</v>
      </c>
      <c r="AX170">
        <v>50266039</v>
      </c>
      <c r="AY170">
        <v>1</v>
      </c>
      <c r="AZ170">
        <v>0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1248.1162099999999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1248.1162099999999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1</v>
      </c>
      <c r="CV170">
        <v>0</v>
      </c>
      <c r="CW170">
        <v>0</v>
      </c>
      <c r="CX170">
        <f>ROUND(Y170*Source!I66,7)</f>
        <v>0</v>
      </c>
      <c r="CY170">
        <f t="shared" si="118"/>
        <v>10315.01</v>
      </c>
      <c r="CZ170">
        <f t="shared" si="119"/>
        <v>10315.01</v>
      </c>
      <c r="DA170">
        <f t="shared" si="120"/>
        <v>1</v>
      </c>
      <c r="DB170">
        <f t="shared" si="108"/>
        <v>1248.1199999999999</v>
      </c>
      <c r="DC170">
        <f t="shared" si="109"/>
        <v>0</v>
      </c>
      <c r="DD170" t="s">
        <v>3</v>
      </c>
      <c r="DE170" t="s">
        <v>3</v>
      </c>
      <c r="DF170">
        <f>ROUND(ROUND(AE170,2)*CX170,2)</f>
        <v>0</v>
      </c>
      <c r="DG170">
        <f t="shared" si="117"/>
        <v>0</v>
      </c>
      <c r="DH170">
        <f t="shared" si="111"/>
        <v>0</v>
      </c>
      <c r="DI170">
        <f t="shared" si="112"/>
        <v>0</v>
      </c>
      <c r="DJ170">
        <f t="shared" si="121"/>
        <v>0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ROW(Source!A66)</f>
        <v>66</v>
      </c>
      <c r="B171">
        <v>50265625</v>
      </c>
      <c r="C171">
        <v>50266014</v>
      </c>
      <c r="D171">
        <v>39623286</v>
      </c>
      <c r="E171">
        <v>1</v>
      </c>
      <c r="F171">
        <v>1</v>
      </c>
      <c r="G171">
        <v>1</v>
      </c>
      <c r="H171">
        <v>3</v>
      </c>
      <c r="I171" t="s">
        <v>477</v>
      </c>
      <c r="J171" t="s">
        <v>478</v>
      </c>
      <c r="K171" t="s">
        <v>479</v>
      </c>
      <c r="L171">
        <v>1327</v>
      </c>
      <c r="N171">
        <v>1005</v>
      </c>
      <c r="O171" t="s">
        <v>389</v>
      </c>
      <c r="P171" t="s">
        <v>389</v>
      </c>
      <c r="Q171">
        <v>1</v>
      </c>
      <c r="W171">
        <v>0</v>
      </c>
      <c r="X171">
        <v>67912548</v>
      </c>
      <c r="Y171">
        <f t="shared" si="107"/>
        <v>53.96</v>
      </c>
      <c r="AA171">
        <v>39.729999999999997</v>
      </c>
      <c r="AB171">
        <v>0</v>
      </c>
      <c r="AC171">
        <v>0</v>
      </c>
      <c r="AD171">
        <v>0</v>
      </c>
      <c r="AE171">
        <v>32.299999999999997</v>
      </c>
      <c r="AF171">
        <v>0</v>
      </c>
      <c r="AG171">
        <v>0</v>
      </c>
      <c r="AH171">
        <v>0</v>
      </c>
      <c r="AI171">
        <v>1.23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0</v>
      </c>
      <c r="AQ171">
        <v>1</v>
      </c>
      <c r="AR171">
        <v>0</v>
      </c>
      <c r="AS171" t="s">
        <v>3</v>
      </c>
      <c r="AT171">
        <v>53.96</v>
      </c>
      <c r="AU171" t="s">
        <v>3</v>
      </c>
      <c r="AV171">
        <v>0</v>
      </c>
      <c r="AW171">
        <v>2</v>
      </c>
      <c r="AX171">
        <v>50266040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1742.9079999999999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1742.9079999999999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1</v>
      </c>
      <c r="CV171">
        <v>0</v>
      </c>
      <c r="CW171">
        <v>0</v>
      </c>
      <c r="CX171">
        <f>ROUND(Y171*Source!I66,7)</f>
        <v>0</v>
      </c>
      <c r="CY171">
        <f t="shared" si="118"/>
        <v>39.729999999999997</v>
      </c>
      <c r="CZ171">
        <f t="shared" si="119"/>
        <v>32.299999999999997</v>
      </c>
      <c r="DA171">
        <f t="shared" si="120"/>
        <v>1.23</v>
      </c>
      <c r="DB171">
        <f t="shared" si="108"/>
        <v>1742.91</v>
      </c>
      <c r="DC171">
        <f t="shared" si="109"/>
        <v>0</v>
      </c>
      <c r="DD171" t="s">
        <v>3</v>
      </c>
      <c r="DE171" t="s">
        <v>3</v>
      </c>
      <c r="DF171">
        <f>ROUND(ROUND(AE171*AI171,2)*CX171,2)</f>
        <v>0</v>
      </c>
      <c r="DG171">
        <f t="shared" si="117"/>
        <v>0</v>
      </c>
      <c r="DH171">
        <f t="shared" si="111"/>
        <v>0</v>
      </c>
      <c r="DI171">
        <f t="shared" si="112"/>
        <v>0</v>
      </c>
      <c r="DJ171">
        <f t="shared" si="121"/>
        <v>0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ROW(Source!A66)</f>
        <v>66</v>
      </c>
      <c r="B172">
        <v>50265625</v>
      </c>
      <c r="C172">
        <v>50266014</v>
      </c>
      <c r="D172">
        <v>39609366</v>
      </c>
      <c r="E172">
        <v>70</v>
      </c>
      <c r="F172">
        <v>1</v>
      </c>
      <c r="G172">
        <v>1</v>
      </c>
      <c r="H172">
        <v>3</v>
      </c>
      <c r="I172" t="s">
        <v>178</v>
      </c>
      <c r="J172" t="s">
        <v>3</v>
      </c>
      <c r="K172" t="s">
        <v>179</v>
      </c>
      <c r="L172">
        <v>1377</v>
      </c>
      <c r="N172">
        <v>1013</v>
      </c>
      <c r="O172" t="s">
        <v>180</v>
      </c>
      <c r="P172" t="s">
        <v>180</v>
      </c>
      <c r="Q172">
        <v>1</v>
      </c>
      <c r="W172">
        <v>0</v>
      </c>
      <c r="X172">
        <v>1245307886</v>
      </c>
      <c r="Y172">
        <f t="shared" si="107"/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0</v>
      </c>
      <c r="AN172">
        <v>1</v>
      </c>
      <c r="AO172">
        <v>0</v>
      </c>
      <c r="AP172">
        <v>0</v>
      </c>
      <c r="AQ172">
        <v>0</v>
      </c>
      <c r="AR172">
        <v>0</v>
      </c>
      <c r="AS172" t="s">
        <v>3</v>
      </c>
      <c r="AT172">
        <v>0</v>
      </c>
      <c r="AU172" t="s">
        <v>3</v>
      </c>
      <c r="AV172">
        <v>0</v>
      </c>
      <c r="AW172">
        <v>2</v>
      </c>
      <c r="AX172">
        <v>50266041</v>
      </c>
      <c r="AY172">
        <v>1</v>
      </c>
      <c r="AZ172">
        <v>0</v>
      </c>
      <c r="BA172">
        <v>172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ROUND(Y172*Source!I66,7)</f>
        <v>0</v>
      </c>
      <c r="CY172">
        <f t="shared" si="118"/>
        <v>0</v>
      </c>
      <c r="CZ172">
        <f t="shared" si="119"/>
        <v>0</v>
      </c>
      <c r="DA172">
        <f t="shared" si="120"/>
        <v>1</v>
      </c>
      <c r="DB172">
        <f t="shared" si="108"/>
        <v>0</v>
      </c>
      <c r="DC172">
        <f t="shared" si="109"/>
        <v>0</v>
      </c>
      <c r="DD172" t="s">
        <v>3</v>
      </c>
      <c r="DE172" t="s">
        <v>3</v>
      </c>
      <c r="DF172">
        <f>ROUND(ROUND(AE172,2)*CX172,2)</f>
        <v>0</v>
      </c>
      <c r="DG172">
        <f t="shared" si="117"/>
        <v>0</v>
      </c>
      <c r="DH172">
        <f t="shared" si="111"/>
        <v>0</v>
      </c>
      <c r="DI172">
        <f t="shared" si="112"/>
        <v>0</v>
      </c>
      <c r="DJ172">
        <f t="shared" si="121"/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ROW(Source!A66)</f>
        <v>66</v>
      </c>
      <c r="B173">
        <v>50265625</v>
      </c>
      <c r="C173">
        <v>50266014</v>
      </c>
      <c r="D173">
        <v>39609739</v>
      </c>
      <c r="E173">
        <v>70</v>
      </c>
      <c r="F173">
        <v>1</v>
      </c>
      <c r="G173">
        <v>1</v>
      </c>
      <c r="H173">
        <v>3</v>
      </c>
      <c r="I173" t="s">
        <v>67</v>
      </c>
      <c r="J173" t="s">
        <v>3</v>
      </c>
      <c r="K173" t="s">
        <v>68</v>
      </c>
      <c r="L173">
        <v>1339</v>
      </c>
      <c r="N173">
        <v>1007</v>
      </c>
      <c r="O173" t="s">
        <v>18</v>
      </c>
      <c r="P173" t="s">
        <v>18</v>
      </c>
      <c r="Q173">
        <v>1</v>
      </c>
      <c r="W173">
        <v>0</v>
      </c>
      <c r="X173">
        <v>-157982121</v>
      </c>
      <c r="Y173">
        <f t="shared" si="107"/>
        <v>101.5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 t="s">
        <v>3</v>
      </c>
      <c r="AT173">
        <v>101.5</v>
      </c>
      <c r="AU173" t="s">
        <v>3</v>
      </c>
      <c r="AV173">
        <v>0</v>
      </c>
      <c r="AW173">
        <v>2</v>
      </c>
      <c r="AX173">
        <v>50266042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ROUND(Y173*Source!I66,7)</f>
        <v>0</v>
      </c>
      <c r="CY173">
        <f t="shared" si="118"/>
        <v>0</v>
      </c>
      <c r="CZ173">
        <f t="shared" si="119"/>
        <v>0</v>
      </c>
      <c r="DA173">
        <f t="shared" si="120"/>
        <v>1</v>
      </c>
      <c r="DB173">
        <f t="shared" si="108"/>
        <v>0</v>
      </c>
      <c r="DC173">
        <f t="shared" si="109"/>
        <v>0</v>
      </c>
      <c r="DD173" t="s">
        <v>3</v>
      </c>
      <c r="DE173" t="s">
        <v>3</v>
      </c>
      <c r="DF173">
        <f>ROUND(ROUND(AE173,2)*CX173,2)</f>
        <v>0</v>
      </c>
      <c r="DG173">
        <f t="shared" si="117"/>
        <v>0</v>
      </c>
      <c r="DH173">
        <f t="shared" si="111"/>
        <v>0</v>
      </c>
      <c r="DI173">
        <f t="shared" si="112"/>
        <v>0</v>
      </c>
      <c r="DJ173">
        <f t="shared" si="121"/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ROW(Source!A66)</f>
        <v>66</v>
      </c>
      <c r="B174">
        <v>50265625</v>
      </c>
      <c r="C174">
        <v>50266014</v>
      </c>
      <c r="D174">
        <v>39640745</v>
      </c>
      <c r="E174">
        <v>1</v>
      </c>
      <c r="F174">
        <v>1</v>
      </c>
      <c r="G174">
        <v>1</v>
      </c>
      <c r="H174">
        <v>3</v>
      </c>
      <c r="I174" t="s">
        <v>424</v>
      </c>
      <c r="J174" t="s">
        <v>425</v>
      </c>
      <c r="K174" t="s">
        <v>426</v>
      </c>
      <c r="L174">
        <v>1348</v>
      </c>
      <c r="N174">
        <v>1009</v>
      </c>
      <c r="O174" t="s">
        <v>28</v>
      </c>
      <c r="P174" t="s">
        <v>28</v>
      </c>
      <c r="Q174">
        <v>1000</v>
      </c>
      <c r="W174">
        <v>0</v>
      </c>
      <c r="X174">
        <v>-120483918</v>
      </c>
      <c r="Y174">
        <f t="shared" si="107"/>
        <v>1.9E-2</v>
      </c>
      <c r="AA174">
        <v>4366.1000000000004</v>
      </c>
      <c r="AB174">
        <v>0</v>
      </c>
      <c r="AC174">
        <v>0</v>
      </c>
      <c r="AD174">
        <v>0</v>
      </c>
      <c r="AE174">
        <v>4455.2</v>
      </c>
      <c r="AF174">
        <v>0</v>
      </c>
      <c r="AG174">
        <v>0</v>
      </c>
      <c r="AH174">
        <v>0</v>
      </c>
      <c r="AI174">
        <v>0.98</v>
      </c>
      <c r="AJ174">
        <v>1</v>
      </c>
      <c r="AK174">
        <v>1</v>
      </c>
      <c r="AL174">
        <v>1</v>
      </c>
      <c r="AM174">
        <v>2</v>
      </c>
      <c r="AN174">
        <v>0</v>
      </c>
      <c r="AO174">
        <v>0</v>
      </c>
      <c r="AP174">
        <v>0</v>
      </c>
      <c r="AQ174">
        <v>1</v>
      </c>
      <c r="AR174">
        <v>0</v>
      </c>
      <c r="AS174" t="s">
        <v>3</v>
      </c>
      <c r="AT174">
        <v>1.9E-2</v>
      </c>
      <c r="AU174" t="s">
        <v>3</v>
      </c>
      <c r="AV174">
        <v>0</v>
      </c>
      <c r="AW174">
        <v>2</v>
      </c>
      <c r="AX174">
        <v>50266043</v>
      </c>
      <c r="AY174">
        <v>1</v>
      </c>
      <c r="AZ174">
        <v>0</v>
      </c>
      <c r="BA174">
        <v>174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84.648799999999994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84.648799999999994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v>0</v>
      </c>
      <c r="CX174">
        <f>ROUND(Y174*Source!I66,7)</f>
        <v>0</v>
      </c>
      <c r="CY174">
        <f t="shared" si="118"/>
        <v>4366.1000000000004</v>
      </c>
      <c r="CZ174">
        <f t="shared" si="119"/>
        <v>4455.2</v>
      </c>
      <c r="DA174">
        <f t="shared" si="120"/>
        <v>0.98</v>
      </c>
      <c r="DB174">
        <f t="shared" si="108"/>
        <v>84.65</v>
      </c>
      <c r="DC174">
        <f t="shared" si="109"/>
        <v>0</v>
      </c>
      <c r="DD174" t="s">
        <v>3</v>
      </c>
      <c r="DE174" t="s">
        <v>3</v>
      </c>
      <c r="DF174">
        <f>ROUND(ROUND(AE174*AI174,2)*CX174,2)</f>
        <v>0</v>
      </c>
      <c r="DG174">
        <f t="shared" si="117"/>
        <v>0</v>
      </c>
      <c r="DH174">
        <f t="shared" si="111"/>
        <v>0</v>
      </c>
      <c r="DI174">
        <f t="shared" si="112"/>
        <v>0</v>
      </c>
      <c r="DJ174">
        <f t="shared" si="121"/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ROW(Source!A66)</f>
        <v>66</v>
      </c>
      <c r="B175">
        <v>50265625</v>
      </c>
      <c r="C175">
        <v>50266014</v>
      </c>
      <c r="D175">
        <v>39611090</v>
      </c>
      <c r="E175">
        <v>70</v>
      </c>
      <c r="F175">
        <v>1</v>
      </c>
      <c r="G175">
        <v>1</v>
      </c>
      <c r="H175">
        <v>3</v>
      </c>
      <c r="I175" t="s">
        <v>26</v>
      </c>
      <c r="J175" t="s">
        <v>3</v>
      </c>
      <c r="K175" t="s">
        <v>27</v>
      </c>
      <c r="L175">
        <v>1348</v>
      </c>
      <c r="N175">
        <v>1009</v>
      </c>
      <c r="O175" t="s">
        <v>28</v>
      </c>
      <c r="P175" t="s">
        <v>28</v>
      </c>
      <c r="Q175">
        <v>1000</v>
      </c>
      <c r="W175">
        <v>0</v>
      </c>
      <c r="X175">
        <v>1471899773</v>
      </c>
      <c r="Y175">
        <f t="shared" si="107"/>
        <v>5.69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 t="s">
        <v>3</v>
      </c>
      <c r="AT175">
        <v>5.69</v>
      </c>
      <c r="AU175" t="s">
        <v>3</v>
      </c>
      <c r="AV175">
        <v>0</v>
      </c>
      <c r="AW175">
        <v>2</v>
      </c>
      <c r="AX175">
        <v>50266044</v>
      </c>
      <c r="AY175">
        <v>1</v>
      </c>
      <c r="AZ175">
        <v>0</v>
      </c>
      <c r="BA175">
        <v>175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v>0</v>
      </c>
      <c r="CX175">
        <f>ROUND(Y175*Source!I66,7)</f>
        <v>0</v>
      </c>
      <c r="CY175">
        <f t="shared" si="118"/>
        <v>0</v>
      </c>
      <c r="CZ175">
        <f t="shared" si="119"/>
        <v>0</v>
      </c>
      <c r="DA175">
        <f t="shared" si="120"/>
        <v>1</v>
      </c>
      <c r="DB175">
        <f t="shared" si="108"/>
        <v>0</v>
      </c>
      <c r="DC175">
        <f t="shared" si="109"/>
        <v>0</v>
      </c>
      <c r="DD175" t="s">
        <v>3</v>
      </c>
      <c r="DE175" t="s">
        <v>3</v>
      </c>
      <c r="DF175">
        <f t="shared" ref="DF175:DF181" si="122">ROUND(ROUND(AE175,2)*CX175,2)</f>
        <v>0</v>
      </c>
      <c r="DG175">
        <f t="shared" si="117"/>
        <v>0</v>
      </c>
      <c r="DH175">
        <f t="shared" si="111"/>
        <v>0</v>
      </c>
      <c r="DI175">
        <f t="shared" si="112"/>
        <v>0</v>
      </c>
      <c r="DJ175">
        <f t="shared" si="121"/>
        <v>0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ROW(Source!A70)</f>
        <v>70</v>
      </c>
      <c r="B176">
        <v>50265625</v>
      </c>
      <c r="C176">
        <v>50266048</v>
      </c>
      <c r="D176">
        <v>49188531</v>
      </c>
      <c r="E176">
        <v>117</v>
      </c>
      <c r="F176">
        <v>1</v>
      </c>
      <c r="G176">
        <v>1</v>
      </c>
      <c r="H176">
        <v>1</v>
      </c>
      <c r="I176" t="s">
        <v>398</v>
      </c>
      <c r="J176" t="s">
        <v>3</v>
      </c>
      <c r="K176" t="s">
        <v>480</v>
      </c>
      <c r="L176">
        <v>1191</v>
      </c>
      <c r="N176">
        <v>1013</v>
      </c>
      <c r="O176" t="s">
        <v>337</v>
      </c>
      <c r="P176" t="s">
        <v>337</v>
      </c>
      <c r="Q176">
        <v>1</v>
      </c>
      <c r="W176">
        <v>0</v>
      </c>
      <c r="X176">
        <v>1682852000</v>
      </c>
      <c r="Y176">
        <f t="shared" si="107"/>
        <v>43.5</v>
      </c>
      <c r="AA176">
        <v>0</v>
      </c>
      <c r="AB176">
        <v>0</v>
      </c>
      <c r="AC176">
        <v>0</v>
      </c>
      <c r="AD176">
        <v>343.49</v>
      </c>
      <c r="AE176">
        <v>0</v>
      </c>
      <c r="AF176">
        <v>0</v>
      </c>
      <c r="AG176">
        <v>0</v>
      </c>
      <c r="AH176">
        <v>343.49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43.5</v>
      </c>
      <c r="AU176" t="s">
        <v>3</v>
      </c>
      <c r="AV176">
        <v>1</v>
      </c>
      <c r="AW176">
        <v>2</v>
      </c>
      <c r="AX176">
        <v>50266059</v>
      </c>
      <c r="AY176">
        <v>1</v>
      </c>
      <c r="AZ176">
        <v>0</v>
      </c>
      <c r="BA176">
        <v>176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14941.815000000001</v>
      </c>
      <c r="BN176">
        <v>43.5</v>
      </c>
      <c r="BO176">
        <v>0</v>
      </c>
      <c r="BP176">
        <v>1</v>
      </c>
      <c r="BQ176">
        <v>0</v>
      </c>
      <c r="BR176">
        <v>0</v>
      </c>
      <c r="BS176">
        <v>0</v>
      </c>
      <c r="BT176">
        <v>14941.815000000001</v>
      </c>
      <c r="BU176">
        <v>43.5</v>
      </c>
      <c r="BV176">
        <v>0</v>
      </c>
      <c r="BW176">
        <v>1</v>
      </c>
      <c r="CU176">
        <f>ROUND(AT176*Source!I70*AH176*AL176,2)</f>
        <v>0</v>
      </c>
      <c r="CV176">
        <f>ROUND(Y176*Source!I70,7)</f>
        <v>0</v>
      </c>
      <c r="CW176">
        <v>0</v>
      </c>
      <c r="CX176">
        <f>ROUND(Y176*Source!I70,7)</f>
        <v>0</v>
      </c>
      <c r="CY176">
        <f>AD176</f>
        <v>343.49</v>
      </c>
      <c r="CZ176">
        <f>AH176</f>
        <v>343.49</v>
      </c>
      <c r="DA176">
        <f>AL176</f>
        <v>1</v>
      </c>
      <c r="DB176">
        <f t="shared" si="108"/>
        <v>14941.82</v>
      </c>
      <c r="DC176">
        <f t="shared" si="109"/>
        <v>0</v>
      </c>
      <c r="DD176" t="s">
        <v>3</v>
      </c>
      <c r="DE176" t="s">
        <v>3</v>
      </c>
      <c r="DF176">
        <f t="shared" si="122"/>
        <v>0</v>
      </c>
      <c r="DG176">
        <f t="shared" si="117"/>
        <v>0</v>
      </c>
      <c r="DH176">
        <f t="shared" si="111"/>
        <v>0</v>
      </c>
      <c r="DI176">
        <f t="shared" si="112"/>
        <v>0</v>
      </c>
      <c r="DJ176">
        <f>DI176</f>
        <v>0</v>
      </c>
      <c r="DK176">
        <v>1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ROW(Source!A70)</f>
        <v>70</v>
      </c>
      <c r="B177">
        <v>50265625</v>
      </c>
      <c r="C177">
        <v>50266048</v>
      </c>
      <c r="D177">
        <v>49188735</v>
      </c>
      <c r="E177">
        <v>117</v>
      </c>
      <c r="F177">
        <v>1</v>
      </c>
      <c r="G177">
        <v>1</v>
      </c>
      <c r="H177">
        <v>1</v>
      </c>
      <c r="I177" t="s">
        <v>338</v>
      </c>
      <c r="J177" t="s">
        <v>3</v>
      </c>
      <c r="K177" t="s">
        <v>339</v>
      </c>
      <c r="L177">
        <v>1191</v>
      </c>
      <c r="N177">
        <v>1013</v>
      </c>
      <c r="O177" t="s">
        <v>337</v>
      </c>
      <c r="P177" t="s">
        <v>337</v>
      </c>
      <c r="Q177">
        <v>1</v>
      </c>
      <c r="W177">
        <v>0</v>
      </c>
      <c r="X177">
        <v>-1417349443</v>
      </c>
      <c r="Y177">
        <f t="shared" si="107"/>
        <v>7.53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7.53</v>
      </c>
      <c r="AU177" t="s">
        <v>3</v>
      </c>
      <c r="AV177">
        <v>2</v>
      </c>
      <c r="AW177">
        <v>2</v>
      </c>
      <c r="AX177">
        <v>50266060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ROUND(Y177*Source!I70,7)</f>
        <v>0</v>
      </c>
      <c r="CY177">
        <f>AD177</f>
        <v>0</v>
      </c>
      <c r="CZ177">
        <f>AH177</f>
        <v>0</v>
      </c>
      <c r="DA177">
        <f>AL177</f>
        <v>1</v>
      </c>
      <c r="DB177">
        <f t="shared" si="108"/>
        <v>0</v>
      </c>
      <c r="DC177">
        <f t="shared" si="109"/>
        <v>0</v>
      </c>
      <c r="DD177" t="s">
        <v>3</v>
      </c>
      <c r="DE177" t="s">
        <v>3</v>
      </c>
      <c r="DF177">
        <f t="shared" si="122"/>
        <v>0</v>
      </c>
      <c r="DG177">
        <f t="shared" si="117"/>
        <v>0</v>
      </c>
      <c r="DH177">
        <f t="shared" si="111"/>
        <v>0</v>
      </c>
      <c r="DI177">
        <f t="shared" si="112"/>
        <v>0</v>
      </c>
      <c r="DJ177">
        <f>DI177</f>
        <v>0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ROW(Source!A70)</f>
        <v>70</v>
      </c>
      <c r="B178">
        <v>50265625</v>
      </c>
      <c r="C178">
        <v>50266048</v>
      </c>
      <c r="D178">
        <v>49194804</v>
      </c>
      <c r="E178">
        <v>1</v>
      </c>
      <c r="F178">
        <v>1</v>
      </c>
      <c r="G178">
        <v>1</v>
      </c>
      <c r="H178">
        <v>2</v>
      </c>
      <c r="I178" t="s">
        <v>400</v>
      </c>
      <c r="J178" t="s">
        <v>481</v>
      </c>
      <c r="K178" t="s">
        <v>402</v>
      </c>
      <c r="L178">
        <v>1368</v>
      </c>
      <c r="N178">
        <v>1011</v>
      </c>
      <c r="O178" t="s">
        <v>434</v>
      </c>
      <c r="P178" t="s">
        <v>434</v>
      </c>
      <c r="Q178">
        <v>1</v>
      </c>
      <c r="W178">
        <v>0</v>
      </c>
      <c r="X178">
        <v>1104301646</v>
      </c>
      <c r="Y178">
        <f t="shared" si="107"/>
        <v>0.15</v>
      </c>
      <c r="AA178">
        <v>0</v>
      </c>
      <c r="AB178">
        <v>2783.52</v>
      </c>
      <c r="AC178">
        <v>533</v>
      </c>
      <c r="AD178">
        <v>0</v>
      </c>
      <c r="AE178">
        <v>0</v>
      </c>
      <c r="AF178">
        <v>1933</v>
      </c>
      <c r="AG178">
        <v>533</v>
      </c>
      <c r="AH178">
        <v>0</v>
      </c>
      <c r="AI178">
        <v>1</v>
      </c>
      <c r="AJ178">
        <v>1.44</v>
      </c>
      <c r="AK178">
        <v>1</v>
      </c>
      <c r="AL178">
        <v>1</v>
      </c>
      <c r="AM178">
        <v>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0.15</v>
      </c>
      <c r="AU178" t="s">
        <v>3</v>
      </c>
      <c r="AV178">
        <v>1</v>
      </c>
      <c r="AW178">
        <v>2</v>
      </c>
      <c r="AX178">
        <v>50266061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289.95</v>
      </c>
      <c r="BL178">
        <v>79.95</v>
      </c>
      <c r="BM178">
        <v>0</v>
      </c>
      <c r="BN178">
        <v>0</v>
      </c>
      <c r="BO178">
        <v>0.15</v>
      </c>
      <c r="BP178">
        <v>1</v>
      </c>
      <c r="BQ178">
        <v>0</v>
      </c>
      <c r="BR178">
        <v>289.95</v>
      </c>
      <c r="BS178">
        <v>79.95</v>
      </c>
      <c r="BT178">
        <v>0</v>
      </c>
      <c r="BU178">
        <v>0</v>
      </c>
      <c r="BV178">
        <v>0.15</v>
      </c>
      <c r="BW178">
        <v>1</v>
      </c>
      <c r="CV178">
        <v>0</v>
      </c>
      <c r="CW178">
        <f>ROUND(Y178*Source!I70*DO178,7)</f>
        <v>0</v>
      </c>
      <c r="CX178">
        <f>ROUND(Y178*Source!I70,7)</f>
        <v>0</v>
      </c>
      <c r="CY178">
        <f>AB178</f>
        <v>2783.52</v>
      </c>
      <c r="CZ178">
        <f>AF178</f>
        <v>1933</v>
      </c>
      <c r="DA178">
        <f>AJ178</f>
        <v>1.44</v>
      </c>
      <c r="DB178">
        <f t="shared" si="108"/>
        <v>289.95</v>
      </c>
      <c r="DC178">
        <f t="shared" si="109"/>
        <v>79.95</v>
      </c>
      <c r="DD178" t="s">
        <v>3</v>
      </c>
      <c r="DE178" t="s">
        <v>3</v>
      </c>
      <c r="DF178">
        <f t="shared" si="122"/>
        <v>0</v>
      </c>
      <c r="DG178">
        <f>ROUND(ROUND(AF178*AJ178,2)*CX178,2)</f>
        <v>0</v>
      </c>
      <c r="DH178">
        <f t="shared" si="111"/>
        <v>0</v>
      </c>
      <c r="DI178">
        <f t="shared" si="112"/>
        <v>0</v>
      </c>
      <c r="DJ178">
        <f>DG178+DH178</f>
        <v>0</v>
      </c>
      <c r="DK178">
        <v>0</v>
      </c>
      <c r="DL178" t="s">
        <v>435</v>
      </c>
      <c r="DM178">
        <v>6</v>
      </c>
      <c r="DN178" t="s">
        <v>337</v>
      </c>
      <c r="DO178">
        <v>1</v>
      </c>
    </row>
    <row r="179" spans="1:119" x14ac:dyDescent="0.2">
      <c r="A179">
        <f>ROW(Source!A70)</f>
        <v>70</v>
      </c>
      <c r="B179">
        <v>50265625</v>
      </c>
      <c r="C179">
        <v>50266048</v>
      </c>
      <c r="D179">
        <v>49195381</v>
      </c>
      <c r="E179">
        <v>1</v>
      </c>
      <c r="F179">
        <v>1</v>
      </c>
      <c r="G179">
        <v>1</v>
      </c>
      <c r="H179">
        <v>2</v>
      </c>
      <c r="I179" t="s">
        <v>51</v>
      </c>
      <c r="J179" t="s">
        <v>453</v>
      </c>
      <c r="K179" t="s">
        <v>454</v>
      </c>
      <c r="L179">
        <v>1368</v>
      </c>
      <c r="N179">
        <v>1011</v>
      </c>
      <c r="O179" t="s">
        <v>434</v>
      </c>
      <c r="P179" t="s">
        <v>434</v>
      </c>
      <c r="Q179">
        <v>1</v>
      </c>
      <c r="W179">
        <v>0</v>
      </c>
      <c r="X179">
        <v>-664744344</v>
      </c>
      <c r="Y179">
        <f t="shared" si="107"/>
        <v>0.88</v>
      </c>
      <c r="AA179">
        <v>0</v>
      </c>
      <c r="AB179">
        <v>1690.48</v>
      </c>
      <c r="AC179">
        <v>456.01</v>
      </c>
      <c r="AD179">
        <v>0</v>
      </c>
      <c r="AE179">
        <v>0</v>
      </c>
      <c r="AF179">
        <v>1690.48</v>
      </c>
      <c r="AG179">
        <v>456.01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3</v>
      </c>
      <c r="AT179">
        <v>0.88</v>
      </c>
      <c r="AU179" t="s">
        <v>3</v>
      </c>
      <c r="AV179">
        <v>1</v>
      </c>
      <c r="AW179">
        <v>2</v>
      </c>
      <c r="AX179">
        <v>50266062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1487.6224</v>
      </c>
      <c r="BL179">
        <v>401.28879999999998</v>
      </c>
      <c r="BM179">
        <v>0</v>
      </c>
      <c r="BN179">
        <v>0</v>
      </c>
      <c r="BO179">
        <v>0.88</v>
      </c>
      <c r="BP179">
        <v>1</v>
      </c>
      <c r="BQ179">
        <v>0</v>
      </c>
      <c r="BR179">
        <v>1487.6224</v>
      </c>
      <c r="BS179">
        <v>401.28879999999998</v>
      </c>
      <c r="BT179">
        <v>0</v>
      </c>
      <c r="BU179">
        <v>0</v>
      </c>
      <c r="BV179">
        <v>0.88</v>
      </c>
      <c r="BW179">
        <v>1</v>
      </c>
      <c r="CV179">
        <v>0</v>
      </c>
      <c r="CW179">
        <f>ROUND(Y179*Source!I70*DO179,7)</f>
        <v>0</v>
      </c>
      <c r="CX179">
        <f>ROUND(Y179*Source!I70,7)</f>
        <v>0</v>
      </c>
      <c r="CY179">
        <f>AB179</f>
        <v>1690.48</v>
      </c>
      <c r="CZ179">
        <f>AF179</f>
        <v>1690.48</v>
      </c>
      <c r="DA179">
        <f>AJ179</f>
        <v>1</v>
      </c>
      <c r="DB179">
        <f t="shared" si="108"/>
        <v>1487.62</v>
      </c>
      <c r="DC179">
        <f t="shared" si="109"/>
        <v>401.29</v>
      </c>
      <c r="DD179" t="s">
        <v>3</v>
      </c>
      <c r="DE179" t="s">
        <v>3</v>
      </c>
      <c r="DF179">
        <f t="shared" si="122"/>
        <v>0</v>
      </c>
      <c r="DG179">
        <f t="shared" ref="DG179:DG188" si="123">ROUND(ROUND(AF179,2)*CX179,2)</f>
        <v>0</v>
      </c>
      <c r="DH179">
        <f t="shared" si="111"/>
        <v>0</v>
      </c>
      <c r="DI179">
        <f t="shared" si="112"/>
        <v>0</v>
      </c>
      <c r="DJ179">
        <f>DG179+DH179</f>
        <v>0</v>
      </c>
      <c r="DK179">
        <v>1</v>
      </c>
      <c r="DL179" t="s">
        <v>455</v>
      </c>
      <c r="DM179">
        <v>5</v>
      </c>
      <c r="DN179" t="s">
        <v>337</v>
      </c>
      <c r="DO179">
        <v>1</v>
      </c>
    </row>
    <row r="180" spans="1:119" x14ac:dyDescent="0.2">
      <c r="A180">
        <f>ROW(Source!A70)</f>
        <v>70</v>
      </c>
      <c r="B180">
        <v>50265625</v>
      </c>
      <c r="C180">
        <v>50266048</v>
      </c>
      <c r="D180">
        <v>49196119</v>
      </c>
      <c r="E180">
        <v>1</v>
      </c>
      <c r="F180">
        <v>1</v>
      </c>
      <c r="G180">
        <v>1</v>
      </c>
      <c r="H180">
        <v>2</v>
      </c>
      <c r="I180" t="s">
        <v>343</v>
      </c>
      <c r="J180" t="s">
        <v>459</v>
      </c>
      <c r="K180" t="s">
        <v>345</v>
      </c>
      <c r="L180">
        <v>1368</v>
      </c>
      <c r="N180">
        <v>1011</v>
      </c>
      <c r="O180" t="s">
        <v>434</v>
      </c>
      <c r="P180" t="s">
        <v>434</v>
      </c>
      <c r="Q180">
        <v>1</v>
      </c>
      <c r="W180">
        <v>0</v>
      </c>
      <c r="X180">
        <v>-849950259</v>
      </c>
      <c r="Y180">
        <f t="shared" si="107"/>
        <v>0.09</v>
      </c>
      <c r="AA180">
        <v>0</v>
      </c>
      <c r="AB180">
        <v>680.88</v>
      </c>
      <c r="AC180">
        <v>396.79</v>
      </c>
      <c r="AD180">
        <v>0</v>
      </c>
      <c r="AE180">
        <v>0</v>
      </c>
      <c r="AF180">
        <v>680.88</v>
      </c>
      <c r="AG180">
        <v>396.79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0.09</v>
      </c>
      <c r="AU180" t="s">
        <v>3</v>
      </c>
      <c r="AV180">
        <v>1</v>
      </c>
      <c r="AW180">
        <v>2</v>
      </c>
      <c r="AX180">
        <v>50266063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61.279199999999996</v>
      </c>
      <c r="BL180">
        <v>35.711100000000002</v>
      </c>
      <c r="BM180">
        <v>0</v>
      </c>
      <c r="BN180">
        <v>0</v>
      </c>
      <c r="BO180">
        <v>0.09</v>
      </c>
      <c r="BP180">
        <v>1</v>
      </c>
      <c r="BQ180">
        <v>0</v>
      </c>
      <c r="BR180">
        <v>61.279199999999996</v>
      </c>
      <c r="BS180">
        <v>35.711100000000002</v>
      </c>
      <c r="BT180">
        <v>0</v>
      </c>
      <c r="BU180">
        <v>0</v>
      </c>
      <c r="BV180">
        <v>0.09</v>
      </c>
      <c r="BW180">
        <v>1</v>
      </c>
      <c r="CV180">
        <v>0</v>
      </c>
      <c r="CW180">
        <f>ROUND(Y180*Source!I70*DO180,7)</f>
        <v>0</v>
      </c>
      <c r="CX180">
        <f>ROUND(Y180*Source!I70,7)</f>
        <v>0</v>
      </c>
      <c r="CY180">
        <f>AB180</f>
        <v>680.88</v>
      </c>
      <c r="CZ180">
        <f>AF180</f>
        <v>680.88</v>
      </c>
      <c r="DA180">
        <f>AJ180</f>
        <v>1</v>
      </c>
      <c r="DB180">
        <f t="shared" si="108"/>
        <v>61.28</v>
      </c>
      <c r="DC180">
        <f t="shared" si="109"/>
        <v>35.71</v>
      </c>
      <c r="DD180" t="s">
        <v>3</v>
      </c>
      <c r="DE180" t="s">
        <v>3</v>
      </c>
      <c r="DF180">
        <f t="shared" si="122"/>
        <v>0</v>
      </c>
      <c r="DG180">
        <f t="shared" si="123"/>
        <v>0</v>
      </c>
      <c r="DH180">
        <f t="shared" si="111"/>
        <v>0</v>
      </c>
      <c r="DI180">
        <f t="shared" si="112"/>
        <v>0</v>
      </c>
      <c r="DJ180">
        <f>DG180+DH180</f>
        <v>0</v>
      </c>
      <c r="DK180">
        <v>1</v>
      </c>
      <c r="DL180" t="s">
        <v>450</v>
      </c>
      <c r="DM180">
        <v>4</v>
      </c>
      <c r="DN180" t="s">
        <v>337</v>
      </c>
      <c r="DO180">
        <v>1</v>
      </c>
    </row>
    <row r="181" spans="1:119" x14ac:dyDescent="0.2">
      <c r="A181">
        <f>ROW(Source!A70)</f>
        <v>70</v>
      </c>
      <c r="B181">
        <v>50265625</v>
      </c>
      <c r="C181">
        <v>50266048</v>
      </c>
      <c r="D181">
        <v>49196210</v>
      </c>
      <c r="E181">
        <v>1</v>
      </c>
      <c r="F181">
        <v>1</v>
      </c>
      <c r="G181">
        <v>1</v>
      </c>
      <c r="H181">
        <v>2</v>
      </c>
      <c r="I181" t="s">
        <v>403</v>
      </c>
      <c r="J181" t="s">
        <v>482</v>
      </c>
      <c r="K181" t="s">
        <v>405</v>
      </c>
      <c r="L181">
        <v>1368</v>
      </c>
      <c r="N181">
        <v>1011</v>
      </c>
      <c r="O181" t="s">
        <v>434</v>
      </c>
      <c r="P181" t="s">
        <v>434</v>
      </c>
      <c r="Q181">
        <v>1</v>
      </c>
      <c r="W181">
        <v>0</v>
      </c>
      <c r="X181">
        <v>-1491482708</v>
      </c>
      <c r="Y181">
        <f t="shared" si="107"/>
        <v>6.41</v>
      </c>
      <c r="AA181">
        <v>0</v>
      </c>
      <c r="AB181">
        <v>87.66</v>
      </c>
      <c r="AC181">
        <v>396.79</v>
      </c>
      <c r="AD181">
        <v>0</v>
      </c>
      <c r="AE181">
        <v>0</v>
      </c>
      <c r="AF181">
        <v>87.66</v>
      </c>
      <c r="AG181">
        <v>396.79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6.41</v>
      </c>
      <c r="AU181" t="s">
        <v>3</v>
      </c>
      <c r="AV181">
        <v>1</v>
      </c>
      <c r="AW181">
        <v>2</v>
      </c>
      <c r="AX181">
        <v>50266064</v>
      </c>
      <c r="AY181">
        <v>1</v>
      </c>
      <c r="AZ181">
        <v>0</v>
      </c>
      <c r="BA181">
        <v>181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561.90059999999994</v>
      </c>
      <c r="BL181">
        <v>2543.4239000000002</v>
      </c>
      <c r="BM181">
        <v>0</v>
      </c>
      <c r="BN181">
        <v>0</v>
      </c>
      <c r="BO181">
        <v>6.41</v>
      </c>
      <c r="BP181">
        <v>1</v>
      </c>
      <c r="BQ181">
        <v>0</v>
      </c>
      <c r="BR181">
        <v>561.90059999999994</v>
      </c>
      <c r="BS181">
        <v>2543.4239000000002</v>
      </c>
      <c r="BT181">
        <v>0</v>
      </c>
      <c r="BU181">
        <v>0</v>
      </c>
      <c r="BV181">
        <v>6.41</v>
      </c>
      <c r="BW181">
        <v>1</v>
      </c>
      <c r="CV181">
        <v>0</v>
      </c>
      <c r="CW181">
        <f>ROUND(Y181*Source!I70*DO181,7)</f>
        <v>0</v>
      </c>
      <c r="CX181">
        <f>ROUND(Y181*Source!I70,7)</f>
        <v>0</v>
      </c>
      <c r="CY181">
        <f>AB181</f>
        <v>87.66</v>
      </c>
      <c r="CZ181">
        <f>AF181</f>
        <v>87.66</v>
      </c>
      <c r="DA181">
        <f>AJ181</f>
        <v>1</v>
      </c>
      <c r="DB181">
        <f t="shared" si="108"/>
        <v>561.9</v>
      </c>
      <c r="DC181">
        <f t="shared" si="109"/>
        <v>2543.42</v>
      </c>
      <c r="DD181" t="s">
        <v>3</v>
      </c>
      <c r="DE181" t="s">
        <v>3</v>
      </c>
      <c r="DF181">
        <f t="shared" si="122"/>
        <v>0</v>
      </c>
      <c r="DG181">
        <f t="shared" si="123"/>
        <v>0</v>
      </c>
      <c r="DH181">
        <f t="shared" si="111"/>
        <v>0</v>
      </c>
      <c r="DI181">
        <f t="shared" si="112"/>
        <v>0</v>
      </c>
      <c r="DJ181">
        <f>DG181+DH181</f>
        <v>0</v>
      </c>
      <c r="DK181">
        <v>1</v>
      </c>
      <c r="DL181" t="s">
        <v>450</v>
      </c>
      <c r="DM181">
        <v>4</v>
      </c>
      <c r="DN181" t="s">
        <v>337</v>
      </c>
      <c r="DO181">
        <v>1</v>
      </c>
    </row>
    <row r="182" spans="1:119" x14ac:dyDescent="0.2">
      <c r="A182">
        <f>ROW(Source!A70)</f>
        <v>70</v>
      </c>
      <c r="B182">
        <v>50265625</v>
      </c>
      <c r="C182">
        <v>50266048</v>
      </c>
      <c r="D182">
        <v>49265821</v>
      </c>
      <c r="E182">
        <v>1</v>
      </c>
      <c r="F182">
        <v>1</v>
      </c>
      <c r="G182">
        <v>1</v>
      </c>
      <c r="H182">
        <v>3</v>
      </c>
      <c r="I182" t="s">
        <v>439</v>
      </c>
      <c r="J182" t="s">
        <v>440</v>
      </c>
      <c r="K182" t="s">
        <v>441</v>
      </c>
      <c r="L182">
        <v>1339</v>
      </c>
      <c r="N182">
        <v>1007</v>
      </c>
      <c r="O182" t="s">
        <v>18</v>
      </c>
      <c r="P182" t="s">
        <v>18</v>
      </c>
      <c r="Q182">
        <v>1</v>
      </c>
      <c r="W182">
        <v>0</v>
      </c>
      <c r="X182">
        <v>84722443</v>
      </c>
      <c r="Y182">
        <f t="shared" si="107"/>
        <v>13.4</v>
      </c>
      <c r="AA182">
        <v>3254.82</v>
      </c>
      <c r="AB182">
        <v>0</v>
      </c>
      <c r="AC182">
        <v>0</v>
      </c>
      <c r="AD182">
        <v>0</v>
      </c>
      <c r="AE182">
        <v>2184.44</v>
      </c>
      <c r="AF182">
        <v>0</v>
      </c>
      <c r="AG182">
        <v>0</v>
      </c>
      <c r="AH182">
        <v>0</v>
      </c>
      <c r="AI182">
        <v>1.49</v>
      </c>
      <c r="AJ182">
        <v>1</v>
      </c>
      <c r="AK182">
        <v>1</v>
      </c>
      <c r="AL182">
        <v>1</v>
      </c>
      <c r="AM182">
        <v>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13.4</v>
      </c>
      <c r="AU182" t="s">
        <v>3</v>
      </c>
      <c r="AV182">
        <v>0</v>
      </c>
      <c r="AW182">
        <v>2</v>
      </c>
      <c r="AX182">
        <v>50266065</v>
      </c>
      <c r="AY182">
        <v>1</v>
      </c>
      <c r="AZ182">
        <v>0</v>
      </c>
      <c r="BA182">
        <v>182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29271.496000000003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1</v>
      </c>
      <c r="BQ182">
        <v>29271.496000000003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1</v>
      </c>
      <c r="CV182">
        <v>0</v>
      </c>
      <c r="CW182">
        <v>0</v>
      </c>
      <c r="CX182">
        <f>ROUND(Y182*Source!I70,7)</f>
        <v>0</v>
      </c>
      <c r="CY182">
        <f>AA182</f>
        <v>3254.82</v>
      </c>
      <c r="CZ182">
        <f>AE182</f>
        <v>2184.44</v>
      </c>
      <c r="DA182">
        <f>AI182</f>
        <v>1.49</v>
      </c>
      <c r="DB182">
        <f t="shared" si="108"/>
        <v>29271.5</v>
      </c>
      <c r="DC182">
        <f t="shared" si="109"/>
        <v>0</v>
      </c>
      <c r="DD182" t="s">
        <v>3</v>
      </c>
      <c r="DE182" t="s">
        <v>3</v>
      </c>
      <c r="DF182">
        <f>ROUND(ROUND(AE182*AI182,2)*CX182,2)</f>
        <v>0</v>
      </c>
      <c r="DG182">
        <f t="shared" si="123"/>
        <v>0</v>
      </c>
      <c r="DH182">
        <f t="shared" si="111"/>
        <v>0</v>
      </c>
      <c r="DI182">
        <f t="shared" si="112"/>
        <v>0</v>
      </c>
      <c r="DJ182">
        <f>DF182</f>
        <v>0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ROW(Source!A70)</f>
        <v>70</v>
      </c>
      <c r="B183">
        <v>50265625</v>
      </c>
      <c r="C183">
        <v>50266048</v>
      </c>
      <c r="D183">
        <v>49275183</v>
      </c>
      <c r="E183">
        <v>1</v>
      </c>
      <c r="F183">
        <v>1</v>
      </c>
      <c r="G183">
        <v>1</v>
      </c>
      <c r="H183">
        <v>3</v>
      </c>
      <c r="I183" t="s">
        <v>406</v>
      </c>
      <c r="J183" t="s">
        <v>483</v>
      </c>
      <c r="K183" t="s">
        <v>408</v>
      </c>
      <c r="L183">
        <v>1327</v>
      </c>
      <c r="N183">
        <v>1005</v>
      </c>
      <c r="O183" t="s">
        <v>389</v>
      </c>
      <c r="P183" t="s">
        <v>389</v>
      </c>
      <c r="Q183">
        <v>1</v>
      </c>
      <c r="W183">
        <v>0</v>
      </c>
      <c r="X183">
        <v>-1320469189</v>
      </c>
      <c r="Y183">
        <f t="shared" si="107"/>
        <v>76</v>
      </c>
      <c r="AA183">
        <v>47.53</v>
      </c>
      <c r="AB183">
        <v>0</v>
      </c>
      <c r="AC183">
        <v>0</v>
      </c>
      <c r="AD183">
        <v>0</v>
      </c>
      <c r="AE183">
        <v>34.950000000000003</v>
      </c>
      <c r="AF183">
        <v>0</v>
      </c>
      <c r="AG183">
        <v>0</v>
      </c>
      <c r="AH183">
        <v>0</v>
      </c>
      <c r="AI183">
        <v>1.36</v>
      </c>
      <c r="AJ183">
        <v>1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76</v>
      </c>
      <c r="AU183" t="s">
        <v>3</v>
      </c>
      <c r="AV183">
        <v>0</v>
      </c>
      <c r="AW183">
        <v>2</v>
      </c>
      <c r="AX183">
        <v>50266066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2656.2000000000003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1</v>
      </c>
      <c r="BQ183">
        <v>2656.2000000000003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1</v>
      </c>
      <c r="CV183">
        <v>0</v>
      </c>
      <c r="CW183">
        <v>0</v>
      </c>
      <c r="CX183">
        <f>ROUND(Y183*Source!I70,7)</f>
        <v>0</v>
      </c>
      <c r="CY183">
        <f>AA183</f>
        <v>47.53</v>
      </c>
      <c r="CZ183">
        <f>AE183</f>
        <v>34.950000000000003</v>
      </c>
      <c r="DA183">
        <f>AI183</f>
        <v>1.36</v>
      </c>
      <c r="DB183">
        <f t="shared" si="108"/>
        <v>2656.2</v>
      </c>
      <c r="DC183">
        <f t="shared" si="109"/>
        <v>0</v>
      </c>
      <c r="DD183" t="s">
        <v>3</v>
      </c>
      <c r="DE183" t="s">
        <v>3</v>
      </c>
      <c r="DF183">
        <f>ROUND(ROUND(AE183*AI183,2)*CX183,2)</f>
        <v>0</v>
      </c>
      <c r="DG183">
        <f t="shared" si="123"/>
        <v>0</v>
      </c>
      <c r="DH183">
        <f t="shared" si="111"/>
        <v>0</v>
      </c>
      <c r="DI183">
        <f t="shared" si="112"/>
        <v>0</v>
      </c>
      <c r="DJ183">
        <f>DF183</f>
        <v>0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ROW(Source!A70)</f>
        <v>70</v>
      </c>
      <c r="B184">
        <v>50265625</v>
      </c>
      <c r="C184">
        <v>50266048</v>
      </c>
      <c r="D184">
        <v>49275516</v>
      </c>
      <c r="E184">
        <v>1</v>
      </c>
      <c r="F184">
        <v>1</v>
      </c>
      <c r="G184">
        <v>1</v>
      </c>
      <c r="H184">
        <v>3</v>
      </c>
      <c r="I184" t="s">
        <v>484</v>
      </c>
      <c r="J184" t="s">
        <v>485</v>
      </c>
      <c r="K184" t="s">
        <v>486</v>
      </c>
      <c r="L184">
        <v>1330</v>
      </c>
      <c r="N184">
        <v>1005</v>
      </c>
      <c r="O184" t="s">
        <v>412</v>
      </c>
      <c r="P184" t="s">
        <v>412</v>
      </c>
      <c r="Q184">
        <v>10</v>
      </c>
      <c r="W184">
        <v>0</v>
      </c>
      <c r="X184">
        <v>-434213273</v>
      </c>
      <c r="Y184">
        <f t="shared" si="107"/>
        <v>7.6</v>
      </c>
      <c r="AA184">
        <v>516.77</v>
      </c>
      <c r="AB184">
        <v>0</v>
      </c>
      <c r="AC184">
        <v>0</v>
      </c>
      <c r="AD184">
        <v>0</v>
      </c>
      <c r="AE184">
        <v>574.19000000000005</v>
      </c>
      <c r="AF184">
        <v>0</v>
      </c>
      <c r="AG184">
        <v>0</v>
      </c>
      <c r="AH184">
        <v>0</v>
      </c>
      <c r="AI184">
        <v>0.9</v>
      </c>
      <c r="AJ184">
        <v>1</v>
      </c>
      <c r="AK184">
        <v>1</v>
      </c>
      <c r="AL184">
        <v>1</v>
      </c>
      <c r="AM184">
        <v>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7.6</v>
      </c>
      <c r="AU184" t="s">
        <v>3</v>
      </c>
      <c r="AV184">
        <v>0</v>
      </c>
      <c r="AW184">
        <v>2</v>
      </c>
      <c r="AX184">
        <v>50266067</v>
      </c>
      <c r="AY184">
        <v>1</v>
      </c>
      <c r="AZ184">
        <v>0</v>
      </c>
      <c r="BA184">
        <v>184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4363.8440000000001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1</v>
      </c>
      <c r="BQ184">
        <v>4363.8440000000001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1</v>
      </c>
      <c r="CV184">
        <v>0</v>
      </c>
      <c r="CW184">
        <v>0</v>
      </c>
      <c r="CX184">
        <f>ROUND(Y184*Source!I70,7)</f>
        <v>0</v>
      </c>
      <c r="CY184">
        <f>AA184</f>
        <v>516.77</v>
      </c>
      <c r="CZ184">
        <f>AE184</f>
        <v>574.19000000000005</v>
      </c>
      <c r="DA184">
        <f>AI184</f>
        <v>0.9</v>
      </c>
      <c r="DB184">
        <f t="shared" si="108"/>
        <v>4363.84</v>
      </c>
      <c r="DC184">
        <f t="shared" si="109"/>
        <v>0</v>
      </c>
      <c r="DD184" t="s">
        <v>3</v>
      </c>
      <c r="DE184" t="s">
        <v>3</v>
      </c>
      <c r="DF184">
        <f>ROUND(ROUND(AE184*AI184,2)*CX184,2)</f>
        <v>0</v>
      </c>
      <c r="DG184">
        <f t="shared" si="123"/>
        <v>0</v>
      </c>
      <c r="DH184">
        <f t="shared" si="111"/>
        <v>0</v>
      </c>
      <c r="DI184">
        <f t="shared" si="112"/>
        <v>0</v>
      </c>
      <c r="DJ184">
        <f>DF184</f>
        <v>0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ROW(Source!A70)</f>
        <v>70</v>
      </c>
      <c r="B185">
        <v>50265625</v>
      </c>
      <c r="C185">
        <v>50266048</v>
      </c>
      <c r="D185">
        <v>49303886</v>
      </c>
      <c r="E185">
        <v>1</v>
      </c>
      <c r="F185">
        <v>1</v>
      </c>
      <c r="G185">
        <v>1</v>
      </c>
      <c r="H185">
        <v>3</v>
      </c>
      <c r="I185" t="s">
        <v>99</v>
      </c>
      <c r="J185" t="s">
        <v>487</v>
      </c>
      <c r="K185" t="s">
        <v>488</v>
      </c>
      <c r="L185">
        <v>1301</v>
      </c>
      <c r="N185">
        <v>1003</v>
      </c>
      <c r="O185" t="s">
        <v>101</v>
      </c>
      <c r="P185" t="s">
        <v>101</v>
      </c>
      <c r="Q185">
        <v>1</v>
      </c>
      <c r="W185">
        <v>0</v>
      </c>
      <c r="X185">
        <v>1486016466</v>
      </c>
      <c r="Y185">
        <f t="shared" si="107"/>
        <v>139</v>
      </c>
      <c r="AA185">
        <v>120.24</v>
      </c>
      <c r="AB185">
        <v>0</v>
      </c>
      <c r="AC185">
        <v>0</v>
      </c>
      <c r="AD185">
        <v>0</v>
      </c>
      <c r="AE185">
        <v>94.68</v>
      </c>
      <c r="AF185">
        <v>0</v>
      </c>
      <c r="AG185">
        <v>0</v>
      </c>
      <c r="AH185">
        <v>0</v>
      </c>
      <c r="AI185">
        <v>1.27</v>
      </c>
      <c r="AJ185">
        <v>1</v>
      </c>
      <c r="AK185">
        <v>1</v>
      </c>
      <c r="AL185">
        <v>1</v>
      </c>
      <c r="AM185">
        <v>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139</v>
      </c>
      <c r="AU185" t="s">
        <v>3</v>
      </c>
      <c r="AV185">
        <v>0</v>
      </c>
      <c r="AW185">
        <v>2</v>
      </c>
      <c r="AX185">
        <v>50266068</v>
      </c>
      <c r="AY185">
        <v>1</v>
      </c>
      <c r="AZ185">
        <v>0</v>
      </c>
      <c r="BA185">
        <v>185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13160.52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1</v>
      </c>
      <c r="BQ185">
        <v>13160.52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1</v>
      </c>
      <c r="CV185">
        <v>0</v>
      </c>
      <c r="CW185">
        <v>0</v>
      </c>
      <c r="CX185">
        <f>ROUND(Y185*Source!I70,7)</f>
        <v>0</v>
      </c>
      <c r="CY185">
        <f>AA185</f>
        <v>120.24</v>
      </c>
      <c r="CZ185">
        <f>AE185</f>
        <v>94.68</v>
      </c>
      <c r="DA185">
        <f>AI185</f>
        <v>1.27</v>
      </c>
      <c r="DB185">
        <f t="shared" si="108"/>
        <v>13160.52</v>
      </c>
      <c r="DC185">
        <f t="shared" si="109"/>
        <v>0</v>
      </c>
      <c r="DD185" t="s">
        <v>3</v>
      </c>
      <c r="DE185" t="s">
        <v>3</v>
      </c>
      <c r="DF185">
        <f>ROUND(ROUND(AE185*AI185,2)*CX185,2)</f>
        <v>0</v>
      </c>
      <c r="DG185">
        <f t="shared" si="123"/>
        <v>0</v>
      </c>
      <c r="DH185">
        <f t="shared" si="111"/>
        <v>0</v>
      </c>
      <c r="DI185">
        <f t="shared" si="112"/>
        <v>0</v>
      </c>
      <c r="DJ185">
        <f>DF185</f>
        <v>0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ROW(Source!A71)</f>
        <v>71</v>
      </c>
      <c r="B186">
        <v>50265625</v>
      </c>
      <c r="C186">
        <v>50266069</v>
      </c>
      <c r="D186">
        <v>49188491</v>
      </c>
      <c r="E186">
        <v>117</v>
      </c>
      <c r="F186">
        <v>1</v>
      </c>
      <c r="G186">
        <v>1</v>
      </c>
      <c r="H186">
        <v>1</v>
      </c>
      <c r="I186" t="s">
        <v>489</v>
      </c>
      <c r="J186" t="s">
        <v>3</v>
      </c>
      <c r="K186" t="s">
        <v>490</v>
      </c>
      <c r="L186">
        <v>1191</v>
      </c>
      <c r="N186">
        <v>1013</v>
      </c>
      <c r="O186" t="s">
        <v>337</v>
      </c>
      <c r="P186" t="s">
        <v>337</v>
      </c>
      <c r="Q186">
        <v>1</v>
      </c>
      <c r="W186">
        <v>0</v>
      </c>
      <c r="X186">
        <v>-267883188</v>
      </c>
      <c r="Y186">
        <f t="shared" si="107"/>
        <v>88.5</v>
      </c>
      <c r="AA186">
        <v>0</v>
      </c>
      <c r="AB186">
        <v>0</v>
      </c>
      <c r="AC186">
        <v>0</v>
      </c>
      <c r="AD186">
        <v>309.43</v>
      </c>
      <c r="AE186">
        <v>0</v>
      </c>
      <c r="AF186">
        <v>0</v>
      </c>
      <c r="AG186">
        <v>0</v>
      </c>
      <c r="AH186">
        <v>309.43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3</v>
      </c>
      <c r="AT186">
        <v>88.5</v>
      </c>
      <c r="AU186" t="s">
        <v>3</v>
      </c>
      <c r="AV186">
        <v>1</v>
      </c>
      <c r="AW186">
        <v>2</v>
      </c>
      <c r="AX186">
        <v>50266071</v>
      </c>
      <c r="AY186">
        <v>1</v>
      </c>
      <c r="AZ186">
        <v>0</v>
      </c>
      <c r="BA186">
        <v>186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27384.555</v>
      </c>
      <c r="BN186">
        <v>88.5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27384.555</v>
      </c>
      <c r="BU186">
        <v>88.5</v>
      </c>
      <c r="BV186">
        <v>0</v>
      </c>
      <c r="BW186">
        <v>1</v>
      </c>
      <c r="CU186">
        <f>ROUND(AT186*Source!I71*AH186*AL186,2)</f>
        <v>0</v>
      </c>
      <c r="CV186">
        <f>ROUND(Y186*Source!I71,7)</f>
        <v>0</v>
      </c>
      <c r="CW186">
        <v>0</v>
      </c>
      <c r="CX186">
        <f>ROUND(Y186*Source!I71,7)</f>
        <v>0</v>
      </c>
      <c r="CY186">
        <f>AD186</f>
        <v>309.43</v>
      </c>
      <c r="CZ186">
        <f>AH186</f>
        <v>309.43</v>
      </c>
      <c r="DA186">
        <f>AL186</f>
        <v>1</v>
      </c>
      <c r="DB186">
        <f t="shared" si="108"/>
        <v>27384.560000000001</v>
      </c>
      <c r="DC186">
        <f t="shared" si="109"/>
        <v>0</v>
      </c>
      <c r="DD186" t="s">
        <v>3</v>
      </c>
      <c r="DE186" t="s">
        <v>3</v>
      </c>
      <c r="DF186">
        <f t="shared" ref="DF186:DF191" si="124">ROUND(ROUND(AE186,2)*CX186,2)</f>
        <v>0</v>
      </c>
      <c r="DG186">
        <f t="shared" si="123"/>
        <v>0</v>
      </c>
      <c r="DH186">
        <f t="shared" si="111"/>
        <v>0</v>
      </c>
      <c r="DI186">
        <f t="shared" si="112"/>
        <v>0</v>
      </c>
      <c r="DJ186">
        <f>DI186</f>
        <v>0</v>
      </c>
      <c r="DK186">
        <v>1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ROW(Source!A72)</f>
        <v>72</v>
      </c>
      <c r="B187">
        <v>50265625</v>
      </c>
      <c r="C187">
        <v>50266072</v>
      </c>
      <c r="D187">
        <v>49188541</v>
      </c>
      <c r="E187">
        <v>117</v>
      </c>
      <c r="F187">
        <v>1</v>
      </c>
      <c r="G187">
        <v>1</v>
      </c>
      <c r="H187">
        <v>1</v>
      </c>
      <c r="I187" t="s">
        <v>442</v>
      </c>
      <c r="J187" t="s">
        <v>3</v>
      </c>
      <c r="K187" t="s">
        <v>443</v>
      </c>
      <c r="L187">
        <v>1191</v>
      </c>
      <c r="N187">
        <v>1013</v>
      </c>
      <c r="O187" t="s">
        <v>337</v>
      </c>
      <c r="P187" t="s">
        <v>337</v>
      </c>
      <c r="Q187">
        <v>1</v>
      </c>
      <c r="W187">
        <v>0</v>
      </c>
      <c r="X187">
        <v>-1833565283</v>
      </c>
      <c r="Y187">
        <f t="shared" si="107"/>
        <v>12.53</v>
      </c>
      <c r="AA187">
        <v>0</v>
      </c>
      <c r="AB187">
        <v>0</v>
      </c>
      <c r="AC187">
        <v>0</v>
      </c>
      <c r="AD187">
        <v>352.37</v>
      </c>
      <c r="AE187">
        <v>0</v>
      </c>
      <c r="AF187">
        <v>0</v>
      </c>
      <c r="AG187">
        <v>0</v>
      </c>
      <c r="AH187">
        <v>352.37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3</v>
      </c>
      <c r="AT187">
        <v>12.53</v>
      </c>
      <c r="AU187" t="s">
        <v>3</v>
      </c>
      <c r="AV187">
        <v>1</v>
      </c>
      <c r="AW187">
        <v>2</v>
      </c>
      <c r="AX187">
        <v>50266077</v>
      </c>
      <c r="AY187">
        <v>1</v>
      </c>
      <c r="AZ187">
        <v>0</v>
      </c>
      <c r="BA187">
        <v>187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4415.1961000000001</v>
      </c>
      <c r="BN187">
        <v>12.53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4415.1961000000001</v>
      </c>
      <c r="BU187">
        <v>12.53</v>
      </c>
      <c r="BV187">
        <v>0</v>
      </c>
      <c r="BW187">
        <v>1</v>
      </c>
      <c r="CU187">
        <f>ROUND(AT187*Source!I72*AH187*AL187,2)</f>
        <v>0</v>
      </c>
      <c r="CV187">
        <f>ROUND(Y187*Source!I72,7)</f>
        <v>0</v>
      </c>
      <c r="CW187">
        <v>0</v>
      </c>
      <c r="CX187">
        <f>ROUND(Y187*Source!I72,7)</f>
        <v>0</v>
      </c>
      <c r="CY187">
        <f>AD187</f>
        <v>352.37</v>
      </c>
      <c r="CZ187">
        <f>AH187</f>
        <v>352.37</v>
      </c>
      <c r="DA187">
        <f>AL187</f>
        <v>1</v>
      </c>
      <c r="DB187">
        <f t="shared" si="108"/>
        <v>4415.2</v>
      </c>
      <c r="DC187">
        <f t="shared" si="109"/>
        <v>0</v>
      </c>
      <c r="DD187" t="s">
        <v>3</v>
      </c>
      <c r="DE187" t="s">
        <v>3</v>
      </c>
      <c r="DF187">
        <f t="shared" si="124"/>
        <v>0</v>
      </c>
      <c r="DG187">
        <f t="shared" si="123"/>
        <v>0</v>
      </c>
      <c r="DH187">
        <f t="shared" si="111"/>
        <v>0</v>
      </c>
      <c r="DI187">
        <f t="shared" si="112"/>
        <v>0</v>
      </c>
      <c r="DJ187">
        <f>DI187</f>
        <v>0</v>
      </c>
      <c r="DK187">
        <v>1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ROW(Source!A72)</f>
        <v>72</v>
      </c>
      <c r="B188">
        <v>50265625</v>
      </c>
      <c r="C188">
        <v>50266072</v>
      </c>
      <c r="D188">
        <v>49188735</v>
      </c>
      <c r="E188">
        <v>117</v>
      </c>
      <c r="F188">
        <v>1</v>
      </c>
      <c r="G188">
        <v>1</v>
      </c>
      <c r="H188">
        <v>1</v>
      </c>
      <c r="I188" t="s">
        <v>338</v>
      </c>
      <c r="J188" t="s">
        <v>3</v>
      </c>
      <c r="K188" t="s">
        <v>339</v>
      </c>
      <c r="L188">
        <v>1191</v>
      </c>
      <c r="N188">
        <v>1013</v>
      </c>
      <c r="O188" t="s">
        <v>337</v>
      </c>
      <c r="P188" t="s">
        <v>337</v>
      </c>
      <c r="Q188">
        <v>1</v>
      </c>
      <c r="W188">
        <v>0</v>
      </c>
      <c r="X188">
        <v>-1417349443</v>
      </c>
      <c r="Y188">
        <f t="shared" si="107"/>
        <v>2.62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3</v>
      </c>
      <c r="AT188">
        <v>2.62</v>
      </c>
      <c r="AU188" t="s">
        <v>3</v>
      </c>
      <c r="AV188">
        <v>2</v>
      </c>
      <c r="AW188">
        <v>2</v>
      </c>
      <c r="AX188">
        <v>50266078</v>
      </c>
      <c r="AY188">
        <v>1</v>
      </c>
      <c r="AZ188">
        <v>0</v>
      </c>
      <c r="BA188">
        <v>188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ROUND(Y188*Source!I72,7)</f>
        <v>0</v>
      </c>
      <c r="CY188">
        <f>AD188</f>
        <v>0</v>
      </c>
      <c r="CZ188">
        <f>AH188</f>
        <v>0</v>
      </c>
      <c r="DA188">
        <f>AL188</f>
        <v>1</v>
      </c>
      <c r="DB188">
        <f t="shared" si="108"/>
        <v>0</v>
      </c>
      <c r="DC188">
        <f t="shared" si="109"/>
        <v>0</v>
      </c>
      <c r="DD188" t="s">
        <v>3</v>
      </c>
      <c r="DE188" t="s">
        <v>3</v>
      </c>
      <c r="DF188">
        <f t="shared" si="124"/>
        <v>0</v>
      </c>
      <c r="DG188">
        <f t="shared" si="123"/>
        <v>0</v>
      </c>
      <c r="DH188">
        <f t="shared" si="111"/>
        <v>0</v>
      </c>
      <c r="DI188">
        <f t="shared" si="112"/>
        <v>0</v>
      </c>
      <c r="DJ188">
        <f>DI188</f>
        <v>0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ROW(Source!A72)</f>
        <v>72</v>
      </c>
      <c r="B189">
        <v>50265625</v>
      </c>
      <c r="C189">
        <v>50266072</v>
      </c>
      <c r="D189">
        <v>49195655</v>
      </c>
      <c r="E189">
        <v>1</v>
      </c>
      <c r="F189">
        <v>1</v>
      </c>
      <c r="G189">
        <v>1</v>
      </c>
      <c r="H189">
        <v>2</v>
      </c>
      <c r="I189" t="s">
        <v>444</v>
      </c>
      <c r="J189" t="s">
        <v>445</v>
      </c>
      <c r="K189" t="s">
        <v>446</v>
      </c>
      <c r="L189">
        <v>1368</v>
      </c>
      <c r="N189">
        <v>1011</v>
      </c>
      <c r="O189" t="s">
        <v>434</v>
      </c>
      <c r="P189" t="s">
        <v>434</v>
      </c>
      <c r="Q189">
        <v>1</v>
      </c>
      <c r="W189">
        <v>0</v>
      </c>
      <c r="X189">
        <v>4789874</v>
      </c>
      <c r="Y189">
        <f t="shared" si="107"/>
        <v>10.5</v>
      </c>
      <c r="AA189">
        <v>0</v>
      </c>
      <c r="AB189">
        <v>2.87</v>
      </c>
      <c r="AC189">
        <v>0</v>
      </c>
      <c r="AD189">
        <v>0</v>
      </c>
      <c r="AE189">
        <v>0</v>
      </c>
      <c r="AF189">
        <v>2.41</v>
      </c>
      <c r="AG189">
        <v>0</v>
      </c>
      <c r="AH189">
        <v>0</v>
      </c>
      <c r="AI189">
        <v>1</v>
      </c>
      <c r="AJ189">
        <v>1.19</v>
      </c>
      <c r="AK189">
        <v>1</v>
      </c>
      <c r="AL189">
        <v>1</v>
      </c>
      <c r="AM189">
        <v>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3</v>
      </c>
      <c r="AT189">
        <v>10.5</v>
      </c>
      <c r="AU189" t="s">
        <v>3</v>
      </c>
      <c r="AV189">
        <v>1</v>
      </c>
      <c r="AW189">
        <v>2</v>
      </c>
      <c r="AX189">
        <v>50266079</v>
      </c>
      <c r="AY189">
        <v>1</v>
      </c>
      <c r="AZ189">
        <v>0</v>
      </c>
      <c r="BA189">
        <v>189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25.305</v>
      </c>
      <c r="BL189">
        <v>0</v>
      </c>
      <c r="BM189">
        <v>0</v>
      </c>
      <c r="BN189">
        <v>0</v>
      </c>
      <c r="BO189">
        <v>0</v>
      </c>
      <c r="BP189">
        <v>1</v>
      </c>
      <c r="BQ189">
        <v>0</v>
      </c>
      <c r="BR189">
        <v>25.305</v>
      </c>
      <c r="BS189">
        <v>0</v>
      </c>
      <c r="BT189">
        <v>0</v>
      </c>
      <c r="BU189">
        <v>0</v>
      </c>
      <c r="BV189">
        <v>0</v>
      </c>
      <c r="BW189">
        <v>1</v>
      </c>
      <c r="CV189">
        <v>0</v>
      </c>
      <c r="CW189">
        <f>ROUND(Y189*Source!I72*DO189,7)</f>
        <v>0</v>
      </c>
      <c r="CX189">
        <f>ROUND(Y189*Source!I72,7)</f>
        <v>0</v>
      </c>
      <c r="CY189">
        <f>AB189</f>
        <v>2.87</v>
      </c>
      <c r="CZ189">
        <f>AF189</f>
        <v>2.41</v>
      </c>
      <c r="DA189">
        <f>AJ189</f>
        <v>1.19</v>
      </c>
      <c r="DB189">
        <f t="shared" si="108"/>
        <v>25.31</v>
      </c>
      <c r="DC189">
        <f t="shared" si="109"/>
        <v>0</v>
      </c>
      <c r="DD189" t="s">
        <v>3</v>
      </c>
      <c r="DE189" t="s">
        <v>3</v>
      </c>
      <c r="DF189">
        <f t="shared" si="124"/>
        <v>0</v>
      </c>
      <c r="DG189">
        <f>ROUND(ROUND(AF189*AJ189,2)*CX189,2)</f>
        <v>0</v>
      </c>
      <c r="DH189">
        <f t="shared" si="111"/>
        <v>0</v>
      </c>
      <c r="DI189">
        <f t="shared" si="112"/>
        <v>0</v>
      </c>
      <c r="DJ189">
        <f>DG189+DH189</f>
        <v>0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ROW(Source!A72)</f>
        <v>72</v>
      </c>
      <c r="B190">
        <v>50265625</v>
      </c>
      <c r="C190">
        <v>50266072</v>
      </c>
      <c r="D190">
        <v>49196327</v>
      </c>
      <c r="E190">
        <v>1</v>
      </c>
      <c r="F190">
        <v>1</v>
      </c>
      <c r="G190">
        <v>1</v>
      </c>
      <c r="H190">
        <v>2</v>
      </c>
      <c r="I190" t="s">
        <v>447</v>
      </c>
      <c r="J190" t="s">
        <v>448</v>
      </c>
      <c r="K190" t="s">
        <v>449</v>
      </c>
      <c r="L190">
        <v>1368</v>
      </c>
      <c r="N190">
        <v>1011</v>
      </c>
      <c r="O190" t="s">
        <v>434</v>
      </c>
      <c r="P190" t="s">
        <v>434</v>
      </c>
      <c r="Q190">
        <v>1</v>
      </c>
      <c r="W190">
        <v>0</v>
      </c>
      <c r="X190">
        <v>1282244495</v>
      </c>
      <c r="Y190">
        <f t="shared" si="107"/>
        <v>2.62</v>
      </c>
      <c r="AA190">
        <v>0</v>
      </c>
      <c r="AB190">
        <v>426.27</v>
      </c>
      <c r="AC190">
        <v>396.79</v>
      </c>
      <c r="AD190">
        <v>0</v>
      </c>
      <c r="AE190">
        <v>0</v>
      </c>
      <c r="AF190">
        <v>426.27</v>
      </c>
      <c r="AG190">
        <v>396.79</v>
      </c>
      <c r="AH190">
        <v>0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2.62</v>
      </c>
      <c r="AU190" t="s">
        <v>3</v>
      </c>
      <c r="AV190">
        <v>1</v>
      </c>
      <c r="AW190">
        <v>2</v>
      </c>
      <c r="AX190">
        <v>50266080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1116.8273999999999</v>
      </c>
      <c r="BL190">
        <v>1039.5898000000002</v>
      </c>
      <c r="BM190">
        <v>0</v>
      </c>
      <c r="BN190">
        <v>0</v>
      </c>
      <c r="BO190">
        <v>2.62</v>
      </c>
      <c r="BP190">
        <v>1</v>
      </c>
      <c r="BQ190">
        <v>0</v>
      </c>
      <c r="BR190">
        <v>1116.8273999999999</v>
      </c>
      <c r="BS190">
        <v>1039.5898000000002</v>
      </c>
      <c r="BT190">
        <v>0</v>
      </c>
      <c r="BU190">
        <v>0</v>
      </c>
      <c r="BV190">
        <v>2.62</v>
      </c>
      <c r="BW190">
        <v>1</v>
      </c>
      <c r="CV190">
        <v>0</v>
      </c>
      <c r="CW190">
        <f>ROUND(Y190*Source!I72*DO190,7)</f>
        <v>0</v>
      </c>
      <c r="CX190">
        <f>ROUND(Y190*Source!I72,7)</f>
        <v>0</v>
      </c>
      <c r="CY190">
        <f>AB190</f>
        <v>426.27</v>
      </c>
      <c r="CZ190">
        <f>AF190</f>
        <v>426.27</v>
      </c>
      <c r="DA190">
        <f>AJ190</f>
        <v>1</v>
      </c>
      <c r="DB190">
        <f t="shared" si="108"/>
        <v>1116.83</v>
      </c>
      <c r="DC190">
        <f t="shared" si="109"/>
        <v>1039.5899999999999</v>
      </c>
      <c r="DD190" t="s">
        <v>3</v>
      </c>
      <c r="DE190" t="s">
        <v>3</v>
      </c>
      <c r="DF190">
        <f t="shared" si="124"/>
        <v>0</v>
      </c>
      <c r="DG190">
        <f>ROUND(ROUND(AF190,2)*CX190,2)</f>
        <v>0</v>
      </c>
      <c r="DH190">
        <f t="shared" si="111"/>
        <v>0</v>
      </c>
      <c r="DI190">
        <f t="shared" si="112"/>
        <v>0</v>
      </c>
      <c r="DJ190">
        <f>DG190+DH190</f>
        <v>0</v>
      </c>
      <c r="DK190">
        <v>1</v>
      </c>
      <c r="DL190" t="s">
        <v>450</v>
      </c>
      <c r="DM190">
        <v>4</v>
      </c>
      <c r="DN190" t="s">
        <v>337</v>
      </c>
      <c r="DO190">
        <v>1</v>
      </c>
    </row>
    <row r="191" spans="1:119" x14ac:dyDescent="0.2">
      <c r="A191">
        <f>ROW(Source!A73)</f>
        <v>73</v>
      </c>
      <c r="B191">
        <v>50265625</v>
      </c>
      <c r="C191">
        <v>50266081</v>
      </c>
      <c r="D191">
        <v>49188541</v>
      </c>
      <c r="E191">
        <v>117</v>
      </c>
      <c r="F191">
        <v>1</v>
      </c>
      <c r="G191">
        <v>1</v>
      </c>
      <c r="H191">
        <v>1</v>
      </c>
      <c r="I191" t="s">
        <v>442</v>
      </c>
      <c r="J191" t="s">
        <v>3</v>
      </c>
      <c r="K191" t="s">
        <v>443</v>
      </c>
      <c r="L191">
        <v>1191</v>
      </c>
      <c r="N191">
        <v>1013</v>
      </c>
      <c r="O191" t="s">
        <v>337</v>
      </c>
      <c r="P191" t="s">
        <v>337</v>
      </c>
      <c r="Q191">
        <v>1</v>
      </c>
      <c r="W191">
        <v>0</v>
      </c>
      <c r="X191">
        <v>-1833565283</v>
      </c>
      <c r="Y191">
        <f t="shared" si="107"/>
        <v>86.5</v>
      </c>
      <c r="AA191">
        <v>0</v>
      </c>
      <c r="AB191">
        <v>0</v>
      </c>
      <c r="AC191">
        <v>0</v>
      </c>
      <c r="AD191">
        <v>352.37</v>
      </c>
      <c r="AE191">
        <v>0</v>
      </c>
      <c r="AF191">
        <v>0</v>
      </c>
      <c r="AG191">
        <v>0</v>
      </c>
      <c r="AH191">
        <v>352.37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86.5</v>
      </c>
      <c r="AU191" t="s">
        <v>3</v>
      </c>
      <c r="AV191">
        <v>1</v>
      </c>
      <c r="AW191">
        <v>2</v>
      </c>
      <c r="AX191">
        <v>50266083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30480.005000000001</v>
      </c>
      <c r="BN191">
        <v>86.5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30480.005000000001</v>
      </c>
      <c r="BU191">
        <v>86.5</v>
      </c>
      <c r="BV191">
        <v>0</v>
      </c>
      <c r="BW191">
        <v>1</v>
      </c>
      <c r="CU191">
        <f>ROUND(AT191*Source!I73*AH191*AL191,2)</f>
        <v>0</v>
      </c>
      <c r="CV191">
        <f>ROUND(Y191*Source!I73,7)</f>
        <v>0</v>
      </c>
      <c r="CW191">
        <v>0</v>
      </c>
      <c r="CX191">
        <f>ROUND(Y191*Source!I73,7)</f>
        <v>0</v>
      </c>
      <c r="CY191">
        <f>AD191</f>
        <v>352.37</v>
      </c>
      <c r="CZ191">
        <f>AH191</f>
        <v>352.37</v>
      </c>
      <c r="DA191">
        <f>AL191</f>
        <v>1</v>
      </c>
      <c r="DB191">
        <f t="shared" si="108"/>
        <v>30480.01</v>
      </c>
      <c r="DC191">
        <f t="shared" si="109"/>
        <v>0</v>
      </c>
      <c r="DD191" t="s">
        <v>3</v>
      </c>
      <c r="DE191" t="s">
        <v>3</v>
      </c>
      <c r="DF191">
        <f t="shared" si="124"/>
        <v>0</v>
      </c>
      <c r="DG191">
        <f>ROUND(ROUND(AF191,2)*CX191,2)</f>
        <v>0</v>
      </c>
      <c r="DH191">
        <f t="shared" si="111"/>
        <v>0</v>
      </c>
      <c r="DI191">
        <f t="shared" si="112"/>
        <v>0</v>
      </c>
      <c r="DJ191">
        <f>DI191</f>
        <v>0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50266201</v>
      </c>
      <c r="C1">
        <v>50266200</v>
      </c>
      <c r="D1">
        <v>39608741</v>
      </c>
      <c r="E1">
        <v>70</v>
      </c>
      <c r="F1">
        <v>1</v>
      </c>
      <c r="G1">
        <v>1</v>
      </c>
      <c r="H1">
        <v>1</v>
      </c>
      <c r="I1" t="s">
        <v>335</v>
      </c>
      <c r="J1" t="s">
        <v>3</v>
      </c>
      <c r="K1" t="s">
        <v>336</v>
      </c>
      <c r="L1">
        <v>1191</v>
      </c>
      <c r="N1">
        <v>1013</v>
      </c>
      <c r="O1" t="s">
        <v>337</v>
      </c>
      <c r="P1" t="s">
        <v>337</v>
      </c>
      <c r="Q1">
        <v>1</v>
      </c>
      <c r="X1">
        <v>14.9</v>
      </c>
      <c r="Y1">
        <v>0</v>
      </c>
      <c r="Z1">
        <v>0</v>
      </c>
      <c r="AA1">
        <v>0</v>
      </c>
      <c r="AB1">
        <v>365.7</v>
      </c>
      <c r="AC1">
        <v>0</v>
      </c>
      <c r="AD1">
        <v>1</v>
      </c>
      <c r="AE1">
        <v>1</v>
      </c>
      <c r="AF1" t="s">
        <v>3</v>
      </c>
      <c r="AG1">
        <v>14.9</v>
      </c>
      <c r="AH1">
        <v>2</v>
      </c>
      <c r="AI1">
        <v>50266201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50266202</v>
      </c>
      <c r="C2">
        <v>50266200</v>
      </c>
      <c r="D2">
        <v>39608925</v>
      </c>
      <c r="E2">
        <v>70</v>
      </c>
      <c r="F2">
        <v>1</v>
      </c>
      <c r="G2">
        <v>1</v>
      </c>
      <c r="H2">
        <v>1</v>
      </c>
      <c r="I2" t="s">
        <v>338</v>
      </c>
      <c r="J2" t="s">
        <v>3</v>
      </c>
      <c r="K2" t="s">
        <v>339</v>
      </c>
      <c r="L2">
        <v>1191</v>
      </c>
      <c r="N2">
        <v>1013</v>
      </c>
      <c r="O2" t="s">
        <v>337</v>
      </c>
      <c r="P2" t="s">
        <v>337</v>
      </c>
      <c r="Q2">
        <v>1</v>
      </c>
      <c r="X2">
        <v>3.38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3.38</v>
      </c>
      <c r="AH2">
        <v>2</v>
      </c>
      <c r="AI2">
        <v>50266202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50266203</v>
      </c>
      <c r="C3">
        <v>50266200</v>
      </c>
      <c r="D3">
        <v>39770678</v>
      </c>
      <c r="E3">
        <v>1</v>
      </c>
      <c r="F3">
        <v>1</v>
      </c>
      <c r="G3">
        <v>1</v>
      </c>
      <c r="H3">
        <v>2</v>
      </c>
      <c r="I3" t="s">
        <v>38</v>
      </c>
      <c r="J3" t="s">
        <v>41</v>
      </c>
      <c r="K3" t="s">
        <v>39</v>
      </c>
      <c r="L3">
        <v>1367</v>
      </c>
      <c r="N3">
        <v>1011</v>
      </c>
      <c r="O3" t="s">
        <v>40</v>
      </c>
      <c r="P3" t="s">
        <v>40</v>
      </c>
      <c r="Q3">
        <v>1</v>
      </c>
      <c r="X3">
        <v>3.35</v>
      </c>
      <c r="Y3">
        <v>0</v>
      </c>
      <c r="Z3">
        <v>120.04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3.35</v>
      </c>
      <c r="AH3">
        <v>2</v>
      </c>
      <c r="AI3">
        <v>50266203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50266204</v>
      </c>
      <c r="C4">
        <v>50266200</v>
      </c>
      <c r="D4">
        <v>39770826</v>
      </c>
      <c r="E4">
        <v>1</v>
      </c>
      <c r="F4">
        <v>1</v>
      </c>
      <c r="G4">
        <v>1</v>
      </c>
      <c r="H4">
        <v>2</v>
      </c>
      <c r="I4" t="s">
        <v>51</v>
      </c>
      <c r="J4" t="s">
        <v>53</v>
      </c>
      <c r="K4" t="s">
        <v>52</v>
      </c>
      <c r="L4">
        <v>1367</v>
      </c>
      <c r="N4">
        <v>1011</v>
      </c>
      <c r="O4" t="s">
        <v>40</v>
      </c>
      <c r="P4" t="s">
        <v>40</v>
      </c>
      <c r="Q4">
        <v>1</v>
      </c>
      <c r="X4">
        <v>0.02</v>
      </c>
      <c r="Y4">
        <v>0</v>
      </c>
      <c r="Z4">
        <v>1690.48</v>
      </c>
      <c r="AA4">
        <v>456.01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0.02</v>
      </c>
      <c r="AH4">
        <v>2</v>
      </c>
      <c r="AI4">
        <v>50266204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50266205</v>
      </c>
      <c r="C5">
        <v>50266200</v>
      </c>
      <c r="D5">
        <v>39770949</v>
      </c>
      <c r="E5">
        <v>1</v>
      </c>
      <c r="F5">
        <v>1</v>
      </c>
      <c r="G5">
        <v>1</v>
      </c>
      <c r="H5">
        <v>2</v>
      </c>
      <c r="I5" t="s">
        <v>340</v>
      </c>
      <c r="J5" t="s">
        <v>341</v>
      </c>
      <c r="K5" t="s">
        <v>342</v>
      </c>
      <c r="L5">
        <v>1367</v>
      </c>
      <c r="N5">
        <v>1011</v>
      </c>
      <c r="O5" t="s">
        <v>40</v>
      </c>
      <c r="P5" t="s">
        <v>40</v>
      </c>
      <c r="Q5">
        <v>1</v>
      </c>
      <c r="X5">
        <v>2.2400000000000002</v>
      </c>
      <c r="Y5">
        <v>0</v>
      </c>
      <c r="Z5">
        <v>1.9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2.2400000000000002</v>
      </c>
      <c r="AH5">
        <v>2</v>
      </c>
      <c r="AI5">
        <v>50266205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ROW(Source!A24)</f>
        <v>24</v>
      </c>
      <c r="B6">
        <v>50266206</v>
      </c>
      <c r="C6">
        <v>50266200</v>
      </c>
      <c r="D6">
        <v>39771073</v>
      </c>
      <c r="E6">
        <v>1</v>
      </c>
      <c r="F6">
        <v>1</v>
      </c>
      <c r="G6">
        <v>1</v>
      </c>
      <c r="H6">
        <v>2</v>
      </c>
      <c r="I6" t="s">
        <v>47</v>
      </c>
      <c r="J6" t="s">
        <v>49</v>
      </c>
      <c r="K6" t="s">
        <v>48</v>
      </c>
      <c r="L6">
        <v>1367</v>
      </c>
      <c r="N6">
        <v>1011</v>
      </c>
      <c r="O6" t="s">
        <v>40</v>
      </c>
      <c r="P6" t="s">
        <v>40</v>
      </c>
      <c r="Q6">
        <v>1</v>
      </c>
      <c r="X6">
        <v>0.17</v>
      </c>
      <c r="Y6">
        <v>0</v>
      </c>
      <c r="Z6">
        <v>30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0.17</v>
      </c>
      <c r="AH6">
        <v>2</v>
      </c>
      <c r="AI6">
        <v>50266206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ROW(Source!A24)</f>
        <v>24</v>
      </c>
      <c r="B7">
        <v>50266207</v>
      </c>
      <c r="C7">
        <v>50266200</v>
      </c>
      <c r="D7">
        <v>39771602</v>
      </c>
      <c r="E7">
        <v>1</v>
      </c>
      <c r="F7">
        <v>1</v>
      </c>
      <c r="G7">
        <v>1</v>
      </c>
      <c r="H7">
        <v>2</v>
      </c>
      <c r="I7" t="s">
        <v>343</v>
      </c>
      <c r="J7" t="s">
        <v>344</v>
      </c>
      <c r="K7" t="s">
        <v>345</v>
      </c>
      <c r="L7">
        <v>1367</v>
      </c>
      <c r="N7">
        <v>1011</v>
      </c>
      <c r="O7" t="s">
        <v>40</v>
      </c>
      <c r="P7" t="s">
        <v>40</v>
      </c>
      <c r="Q7">
        <v>1</v>
      </c>
      <c r="X7">
        <v>0.01</v>
      </c>
      <c r="Y7">
        <v>0</v>
      </c>
      <c r="Z7">
        <v>680.88</v>
      </c>
      <c r="AA7">
        <v>396.79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0.01</v>
      </c>
      <c r="AH7">
        <v>2</v>
      </c>
      <c r="AI7">
        <v>50266207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ROW(Source!A24)</f>
        <v>24</v>
      </c>
      <c r="B8">
        <v>50266208</v>
      </c>
      <c r="C8">
        <v>50266200</v>
      </c>
      <c r="D8">
        <v>39619433</v>
      </c>
      <c r="E8">
        <v>1</v>
      </c>
      <c r="F8">
        <v>1</v>
      </c>
      <c r="G8">
        <v>1</v>
      </c>
      <c r="H8">
        <v>3</v>
      </c>
      <c r="I8" t="s">
        <v>43</v>
      </c>
      <c r="J8" t="s">
        <v>45</v>
      </c>
      <c r="K8" t="s">
        <v>44</v>
      </c>
      <c r="L8">
        <v>1348</v>
      </c>
      <c r="N8">
        <v>1009</v>
      </c>
      <c r="O8" t="s">
        <v>28</v>
      </c>
      <c r="P8" t="s">
        <v>28</v>
      </c>
      <c r="Q8">
        <v>1000</v>
      </c>
      <c r="X8">
        <v>1.7000000000000001E-2</v>
      </c>
      <c r="Y8">
        <v>3960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1.7000000000000001E-2</v>
      </c>
      <c r="AH8">
        <v>2</v>
      </c>
      <c r="AI8">
        <v>50266208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ROW(Source!A24)</f>
        <v>24</v>
      </c>
      <c r="B9">
        <v>50266209</v>
      </c>
      <c r="C9">
        <v>50266200</v>
      </c>
      <c r="D9">
        <v>39623610</v>
      </c>
      <c r="E9">
        <v>1</v>
      </c>
      <c r="F9">
        <v>1</v>
      </c>
      <c r="G9">
        <v>1</v>
      </c>
      <c r="H9">
        <v>3</v>
      </c>
      <c r="I9" t="s">
        <v>346</v>
      </c>
      <c r="J9" t="s">
        <v>347</v>
      </c>
      <c r="K9" t="s">
        <v>348</v>
      </c>
      <c r="L9">
        <v>1348</v>
      </c>
      <c r="N9">
        <v>1009</v>
      </c>
      <c r="O9" t="s">
        <v>28</v>
      </c>
      <c r="P9" t="s">
        <v>28</v>
      </c>
      <c r="Q9">
        <v>1000</v>
      </c>
      <c r="X9">
        <v>2.2000000000000001E-3</v>
      </c>
      <c r="Y9">
        <v>11978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2.2000000000000001E-3</v>
      </c>
      <c r="AH9">
        <v>2</v>
      </c>
      <c r="AI9">
        <v>50266209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ROW(Source!A24)</f>
        <v>24</v>
      </c>
      <c r="B10">
        <v>50266210</v>
      </c>
      <c r="C10">
        <v>50266200</v>
      </c>
      <c r="D10">
        <v>39625467</v>
      </c>
      <c r="E10">
        <v>1</v>
      </c>
      <c r="F10">
        <v>1</v>
      </c>
      <c r="G10">
        <v>1</v>
      </c>
      <c r="H10">
        <v>3</v>
      </c>
      <c r="I10" t="s">
        <v>30</v>
      </c>
      <c r="J10" t="s">
        <v>32</v>
      </c>
      <c r="K10" t="s">
        <v>31</v>
      </c>
      <c r="L10">
        <v>1339</v>
      </c>
      <c r="N10">
        <v>1007</v>
      </c>
      <c r="O10" t="s">
        <v>18</v>
      </c>
      <c r="P10" t="s">
        <v>18</v>
      </c>
      <c r="Q10">
        <v>1</v>
      </c>
      <c r="X10">
        <v>0.22</v>
      </c>
      <c r="Y10">
        <v>108.4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0.22</v>
      </c>
      <c r="AH10">
        <v>2</v>
      </c>
      <c r="AI10">
        <v>50266210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ROW(Source!A24)</f>
        <v>24</v>
      </c>
      <c r="B11">
        <v>50266211</v>
      </c>
      <c r="C11">
        <v>50266200</v>
      </c>
      <c r="D11">
        <v>39626194</v>
      </c>
      <c r="E11">
        <v>1</v>
      </c>
      <c r="F11">
        <v>1</v>
      </c>
      <c r="G11">
        <v>1</v>
      </c>
      <c r="H11">
        <v>3</v>
      </c>
      <c r="I11" t="s">
        <v>34</v>
      </c>
      <c r="J11" t="s">
        <v>36</v>
      </c>
      <c r="K11" t="s">
        <v>35</v>
      </c>
      <c r="L11">
        <v>1339</v>
      </c>
      <c r="N11">
        <v>1007</v>
      </c>
      <c r="O11" t="s">
        <v>18</v>
      </c>
      <c r="P11" t="s">
        <v>18</v>
      </c>
      <c r="Q11">
        <v>1</v>
      </c>
      <c r="X11">
        <v>1.04</v>
      </c>
      <c r="Y11">
        <v>754.86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1.04</v>
      </c>
      <c r="AH11">
        <v>2</v>
      </c>
      <c r="AI11">
        <v>50266211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ROW(Source!A24)</f>
        <v>24</v>
      </c>
      <c r="B12">
        <v>50266212</v>
      </c>
      <c r="C12">
        <v>50266200</v>
      </c>
      <c r="D12">
        <v>39611091</v>
      </c>
      <c r="E12">
        <v>70</v>
      </c>
      <c r="F12">
        <v>1</v>
      </c>
      <c r="G12">
        <v>1</v>
      </c>
      <c r="H12">
        <v>3</v>
      </c>
      <c r="I12" t="s">
        <v>26</v>
      </c>
      <c r="J12" t="s">
        <v>3</v>
      </c>
      <c r="K12" t="s">
        <v>27</v>
      </c>
      <c r="L12">
        <v>1348</v>
      </c>
      <c r="N12">
        <v>1009</v>
      </c>
      <c r="O12" t="s">
        <v>28</v>
      </c>
      <c r="P12" t="s">
        <v>28</v>
      </c>
      <c r="Q12">
        <v>1000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 t="s">
        <v>3</v>
      </c>
      <c r="AG12">
        <v>0</v>
      </c>
      <c r="AH12">
        <v>2</v>
      </c>
      <c r="AI12">
        <v>50266212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ROW(Source!A24)</f>
        <v>24</v>
      </c>
      <c r="B13">
        <v>50266213</v>
      </c>
      <c r="C13">
        <v>50266200</v>
      </c>
      <c r="D13">
        <v>39644637</v>
      </c>
      <c r="E13">
        <v>1</v>
      </c>
      <c r="F13">
        <v>1</v>
      </c>
      <c r="G13">
        <v>1</v>
      </c>
      <c r="H13">
        <v>3</v>
      </c>
      <c r="I13" t="s">
        <v>349</v>
      </c>
      <c r="J13" t="s">
        <v>350</v>
      </c>
      <c r="K13" t="s">
        <v>351</v>
      </c>
      <c r="L13">
        <v>1339</v>
      </c>
      <c r="N13">
        <v>1007</v>
      </c>
      <c r="O13" t="s">
        <v>18</v>
      </c>
      <c r="P13" t="s">
        <v>18</v>
      </c>
      <c r="Q13">
        <v>1</v>
      </c>
      <c r="X13">
        <v>0.09</v>
      </c>
      <c r="Y13">
        <v>558.33000000000004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0.09</v>
      </c>
      <c r="AH13">
        <v>2</v>
      </c>
      <c r="AI13">
        <v>50266213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ROW(Source!A24)</f>
        <v>24</v>
      </c>
      <c r="B14">
        <v>50266214</v>
      </c>
      <c r="C14">
        <v>50266200</v>
      </c>
      <c r="D14">
        <v>39644915</v>
      </c>
      <c r="E14">
        <v>1</v>
      </c>
      <c r="F14">
        <v>1</v>
      </c>
      <c r="G14">
        <v>1</v>
      </c>
      <c r="H14">
        <v>3</v>
      </c>
      <c r="I14" t="s">
        <v>352</v>
      </c>
      <c r="J14" t="s">
        <v>353</v>
      </c>
      <c r="K14" t="s">
        <v>354</v>
      </c>
      <c r="L14">
        <v>1339</v>
      </c>
      <c r="N14">
        <v>1007</v>
      </c>
      <c r="O14" t="s">
        <v>18</v>
      </c>
      <c r="P14" t="s">
        <v>18</v>
      </c>
      <c r="Q14">
        <v>1</v>
      </c>
      <c r="X14">
        <v>0.11</v>
      </c>
      <c r="Y14">
        <v>1155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0.11</v>
      </c>
      <c r="AH14">
        <v>2</v>
      </c>
      <c r="AI14">
        <v>50266214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ROW(Source!A24)</f>
        <v>24</v>
      </c>
      <c r="B15">
        <v>50266215</v>
      </c>
      <c r="C15">
        <v>50266200</v>
      </c>
      <c r="D15">
        <v>39683884</v>
      </c>
      <c r="E15">
        <v>1</v>
      </c>
      <c r="F15">
        <v>1</v>
      </c>
      <c r="G15">
        <v>1</v>
      </c>
      <c r="H15">
        <v>3</v>
      </c>
      <c r="I15" t="s">
        <v>355</v>
      </c>
      <c r="J15" t="s">
        <v>356</v>
      </c>
      <c r="K15" t="s">
        <v>357</v>
      </c>
      <c r="L15">
        <v>1371</v>
      </c>
      <c r="N15">
        <v>1013</v>
      </c>
      <c r="O15" t="s">
        <v>358</v>
      </c>
      <c r="P15" t="s">
        <v>358</v>
      </c>
      <c r="Q15">
        <v>1</v>
      </c>
      <c r="X15">
        <v>0.187</v>
      </c>
      <c r="Y15">
        <v>44.9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0.187</v>
      </c>
      <c r="AH15">
        <v>2</v>
      </c>
      <c r="AI15">
        <v>50266215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ROW(Source!A32)</f>
        <v>32</v>
      </c>
      <c r="B16">
        <v>50265709</v>
      </c>
      <c r="C16">
        <v>50265690</v>
      </c>
      <c r="D16">
        <v>39608739</v>
      </c>
      <c r="E16">
        <v>70</v>
      </c>
      <c r="F16">
        <v>1</v>
      </c>
      <c r="G16">
        <v>1</v>
      </c>
      <c r="H16">
        <v>1</v>
      </c>
      <c r="I16" t="s">
        <v>359</v>
      </c>
      <c r="J16" t="s">
        <v>3</v>
      </c>
      <c r="K16" t="s">
        <v>360</v>
      </c>
      <c r="L16">
        <v>1191</v>
      </c>
      <c r="N16">
        <v>1013</v>
      </c>
      <c r="O16" t="s">
        <v>337</v>
      </c>
      <c r="P16" t="s">
        <v>337</v>
      </c>
      <c r="Q16">
        <v>1</v>
      </c>
      <c r="X16">
        <v>716</v>
      </c>
      <c r="Y16">
        <v>0</v>
      </c>
      <c r="Z16">
        <v>0</v>
      </c>
      <c r="AA16">
        <v>0</v>
      </c>
      <c r="AB16">
        <v>361.25</v>
      </c>
      <c r="AC16">
        <v>0</v>
      </c>
      <c r="AD16">
        <v>1</v>
      </c>
      <c r="AE16">
        <v>1</v>
      </c>
      <c r="AF16" t="s">
        <v>60</v>
      </c>
      <c r="AG16">
        <v>823.4</v>
      </c>
      <c r="AH16">
        <v>2</v>
      </c>
      <c r="AI16">
        <v>50265691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ROW(Source!A32)</f>
        <v>32</v>
      </c>
      <c r="B17">
        <v>50265710</v>
      </c>
      <c r="C17">
        <v>50265690</v>
      </c>
      <c r="D17">
        <v>39608925</v>
      </c>
      <c r="E17">
        <v>70</v>
      </c>
      <c r="F17">
        <v>1</v>
      </c>
      <c r="G17">
        <v>1</v>
      </c>
      <c r="H17">
        <v>1</v>
      </c>
      <c r="I17" t="s">
        <v>338</v>
      </c>
      <c r="J17" t="s">
        <v>3</v>
      </c>
      <c r="K17" t="s">
        <v>339</v>
      </c>
      <c r="L17">
        <v>1191</v>
      </c>
      <c r="N17">
        <v>1013</v>
      </c>
      <c r="O17" t="s">
        <v>337</v>
      </c>
      <c r="P17" t="s">
        <v>337</v>
      </c>
      <c r="Q17">
        <v>1</v>
      </c>
      <c r="X17">
        <v>55.99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60</v>
      </c>
      <c r="AG17">
        <v>64.388499999999993</v>
      </c>
      <c r="AH17">
        <v>2</v>
      </c>
      <c r="AI17">
        <v>50265692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50265711</v>
      </c>
      <c r="C18">
        <v>50265690</v>
      </c>
      <c r="D18">
        <v>39770614</v>
      </c>
      <c r="E18">
        <v>1</v>
      </c>
      <c r="F18">
        <v>1</v>
      </c>
      <c r="G18">
        <v>1</v>
      </c>
      <c r="H18">
        <v>2</v>
      </c>
      <c r="I18" t="s">
        <v>361</v>
      </c>
      <c r="J18" t="s">
        <v>362</v>
      </c>
      <c r="K18" t="s">
        <v>363</v>
      </c>
      <c r="L18">
        <v>1367</v>
      </c>
      <c r="N18">
        <v>1011</v>
      </c>
      <c r="O18" t="s">
        <v>40</v>
      </c>
      <c r="P18" t="s">
        <v>40</v>
      </c>
      <c r="Q18">
        <v>1</v>
      </c>
      <c r="X18">
        <v>54.1</v>
      </c>
      <c r="Y18">
        <v>0</v>
      </c>
      <c r="Z18">
        <v>1105.53</v>
      </c>
      <c r="AA18">
        <v>533</v>
      </c>
      <c r="AB18">
        <v>0</v>
      </c>
      <c r="AC18">
        <v>0</v>
      </c>
      <c r="AD18">
        <v>1</v>
      </c>
      <c r="AE18">
        <v>0</v>
      </c>
      <c r="AF18" t="s">
        <v>60</v>
      </c>
      <c r="AG18">
        <v>62.214999999999996</v>
      </c>
      <c r="AH18">
        <v>2</v>
      </c>
      <c r="AI18">
        <v>50265693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50265712</v>
      </c>
      <c r="C19">
        <v>50265690</v>
      </c>
      <c r="D19">
        <v>39770672</v>
      </c>
      <c r="E19">
        <v>1</v>
      </c>
      <c r="F19">
        <v>1</v>
      </c>
      <c r="G19">
        <v>1</v>
      </c>
      <c r="H19">
        <v>2</v>
      </c>
      <c r="I19" t="s">
        <v>364</v>
      </c>
      <c r="J19" t="s">
        <v>365</v>
      </c>
      <c r="K19" t="s">
        <v>366</v>
      </c>
      <c r="L19">
        <v>1367</v>
      </c>
      <c r="N19">
        <v>1011</v>
      </c>
      <c r="O19" t="s">
        <v>40</v>
      </c>
      <c r="P19" t="s">
        <v>40</v>
      </c>
      <c r="Q19">
        <v>1</v>
      </c>
      <c r="X19">
        <v>0.65</v>
      </c>
      <c r="Y19">
        <v>0</v>
      </c>
      <c r="Z19">
        <v>1720.97</v>
      </c>
      <c r="AA19">
        <v>533</v>
      </c>
      <c r="AB19">
        <v>0</v>
      </c>
      <c r="AC19">
        <v>0</v>
      </c>
      <c r="AD19">
        <v>1</v>
      </c>
      <c r="AE19">
        <v>0</v>
      </c>
      <c r="AF19" t="s">
        <v>60</v>
      </c>
      <c r="AG19">
        <v>0.74749999999999994</v>
      </c>
      <c r="AH19">
        <v>2</v>
      </c>
      <c r="AI19">
        <v>50265694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50265713</v>
      </c>
      <c r="C20">
        <v>50265690</v>
      </c>
      <c r="D20">
        <v>39770826</v>
      </c>
      <c r="E20">
        <v>1</v>
      </c>
      <c r="F20">
        <v>1</v>
      </c>
      <c r="G20">
        <v>1</v>
      </c>
      <c r="H20">
        <v>2</v>
      </c>
      <c r="I20" t="s">
        <v>51</v>
      </c>
      <c r="J20" t="s">
        <v>53</v>
      </c>
      <c r="K20" t="s">
        <v>52</v>
      </c>
      <c r="L20">
        <v>1367</v>
      </c>
      <c r="N20">
        <v>1011</v>
      </c>
      <c r="O20" t="s">
        <v>40</v>
      </c>
      <c r="P20" t="s">
        <v>40</v>
      </c>
      <c r="Q20">
        <v>1</v>
      </c>
      <c r="X20">
        <v>0.25</v>
      </c>
      <c r="Y20">
        <v>0</v>
      </c>
      <c r="Z20">
        <v>1690.48</v>
      </c>
      <c r="AA20">
        <v>456.01</v>
      </c>
      <c r="AB20">
        <v>0</v>
      </c>
      <c r="AC20">
        <v>0</v>
      </c>
      <c r="AD20">
        <v>1</v>
      </c>
      <c r="AE20">
        <v>0</v>
      </c>
      <c r="AF20" t="s">
        <v>60</v>
      </c>
      <c r="AG20">
        <v>0.28749999999999998</v>
      </c>
      <c r="AH20">
        <v>2</v>
      </c>
      <c r="AI20">
        <v>50265695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50265714</v>
      </c>
      <c r="C21">
        <v>50265690</v>
      </c>
      <c r="D21">
        <v>39770949</v>
      </c>
      <c r="E21">
        <v>1</v>
      </c>
      <c r="F21">
        <v>1</v>
      </c>
      <c r="G21">
        <v>1</v>
      </c>
      <c r="H21">
        <v>2</v>
      </c>
      <c r="I21" t="s">
        <v>340</v>
      </c>
      <c r="J21" t="s">
        <v>341</v>
      </c>
      <c r="K21" t="s">
        <v>342</v>
      </c>
      <c r="L21">
        <v>1367</v>
      </c>
      <c r="N21">
        <v>1011</v>
      </c>
      <c r="O21" t="s">
        <v>40</v>
      </c>
      <c r="P21" t="s">
        <v>40</v>
      </c>
      <c r="Q21">
        <v>1</v>
      </c>
      <c r="X21">
        <v>35.799999999999997</v>
      </c>
      <c r="Y21">
        <v>0</v>
      </c>
      <c r="Z21">
        <v>1.9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60</v>
      </c>
      <c r="AG21">
        <v>41.169999999999995</v>
      </c>
      <c r="AH21">
        <v>2</v>
      </c>
      <c r="AI21">
        <v>50265696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50265715</v>
      </c>
      <c r="C22">
        <v>50265690</v>
      </c>
      <c r="D22">
        <v>39771602</v>
      </c>
      <c r="E22">
        <v>1</v>
      </c>
      <c r="F22">
        <v>1</v>
      </c>
      <c r="G22">
        <v>1</v>
      </c>
      <c r="H22">
        <v>2</v>
      </c>
      <c r="I22" t="s">
        <v>343</v>
      </c>
      <c r="J22" t="s">
        <v>344</v>
      </c>
      <c r="K22" t="s">
        <v>345</v>
      </c>
      <c r="L22">
        <v>1367</v>
      </c>
      <c r="N22">
        <v>1011</v>
      </c>
      <c r="O22" t="s">
        <v>40</v>
      </c>
      <c r="P22" t="s">
        <v>40</v>
      </c>
      <c r="Q22">
        <v>1</v>
      </c>
      <c r="X22">
        <v>0.99</v>
      </c>
      <c r="Y22">
        <v>0</v>
      </c>
      <c r="Z22">
        <v>680.88</v>
      </c>
      <c r="AA22">
        <v>396.79</v>
      </c>
      <c r="AB22">
        <v>0</v>
      </c>
      <c r="AC22">
        <v>0</v>
      </c>
      <c r="AD22">
        <v>1</v>
      </c>
      <c r="AE22">
        <v>0</v>
      </c>
      <c r="AF22" t="s">
        <v>60</v>
      </c>
      <c r="AG22">
        <v>1.1384999999999998</v>
      </c>
      <c r="AH22">
        <v>2</v>
      </c>
      <c r="AI22">
        <v>50265697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ROW(Source!A32)</f>
        <v>32</v>
      </c>
      <c r="B23">
        <v>50265716</v>
      </c>
      <c r="C23">
        <v>50265690</v>
      </c>
      <c r="D23">
        <v>39771814</v>
      </c>
      <c r="E23">
        <v>1</v>
      </c>
      <c r="F23">
        <v>1</v>
      </c>
      <c r="G23">
        <v>1</v>
      </c>
      <c r="H23">
        <v>2</v>
      </c>
      <c r="I23" t="s">
        <v>367</v>
      </c>
      <c r="J23" t="s">
        <v>368</v>
      </c>
      <c r="K23" t="s">
        <v>369</v>
      </c>
      <c r="L23">
        <v>1367</v>
      </c>
      <c r="N23">
        <v>1011</v>
      </c>
      <c r="O23" t="s">
        <v>40</v>
      </c>
      <c r="P23" t="s">
        <v>40</v>
      </c>
      <c r="Q23">
        <v>1</v>
      </c>
      <c r="X23">
        <v>140</v>
      </c>
      <c r="Y23">
        <v>0</v>
      </c>
      <c r="Z23">
        <v>41.17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60</v>
      </c>
      <c r="AG23">
        <v>161</v>
      </c>
      <c r="AH23">
        <v>2</v>
      </c>
      <c r="AI23">
        <v>50265698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ROW(Source!A32)</f>
        <v>32</v>
      </c>
      <c r="B24">
        <v>50265717</v>
      </c>
      <c r="C24">
        <v>50265690</v>
      </c>
      <c r="D24">
        <v>39621224</v>
      </c>
      <c r="E24">
        <v>1</v>
      </c>
      <c r="F24">
        <v>1</v>
      </c>
      <c r="G24">
        <v>1</v>
      </c>
      <c r="H24">
        <v>3</v>
      </c>
      <c r="I24" t="s">
        <v>370</v>
      </c>
      <c r="J24" t="s">
        <v>371</v>
      </c>
      <c r="K24" t="s">
        <v>372</v>
      </c>
      <c r="L24">
        <v>1339</v>
      </c>
      <c r="N24">
        <v>1007</v>
      </c>
      <c r="O24" t="s">
        <v>18</v>
      </c>
      <c r="P24" t="s">
        <v>18</v>
      </c>
      <c r="Q24">
        <v>1</v>
      </c>
      <c r="X24">
        <v>0.124</v>
      </c>
      <c r="Y24">
        <v>2.44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0.124</v>
      </c>
      <c r="AH24">
        <v>2</v>
      </c>
      <c r="AI24">
        <v>50265699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ROW(Source!A32)</f>
        <v>32</v>
      </c>
      <c r="B25">
        <v>50265718</v>
      </c>
      <c r="C25">
        <v>50265690</v>
      </c>
      <c r="D25">
        <v>39622311</v>
      </c>
      <c r="E25">
        <v>1</v>
      </c>
      <c r="F25">
        <v>1</v>
      </c>
      <c r="G25">
        <v>1</v>
      </c>
      <c r="H25">
        <v>3</v>
      </c>
      <c r="I25" t="s">
        <v>71</v>
      </c>
      <c r="J25" t="s">
        <v>73</v>
      </c>
      <c r="K25" t="s">
        <v>72</v>
      </c>
      <c r="L25">
        <v>1348</v>
      </c>
      <c r="N25">
        <v>1009</v>
      </c>
      <c r="O25" t="s">
        <v>28</v>
      </c>
      <c r="P25" t="s">
        <v>28</v>
      </c>
      <c r="Q25">
        <v>1000</v>
      </c>
      <c r="X25">
        <v>0.2</v>
      </c>
      <c r="Y25">
        <v>10315.01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0.2</v>
      </c>
      <c r="AH25">
        <v>2</v>
      </c>
      <c r="AI25">
        <v>50265700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ROW(Source!A32)</f>
        <v>32</v>
      </c>
      <c r="B26">
        <v>50265719</v>
      </c>
      <c r="C26">
        <v>50265690</v>
      </c>
      <c r="D26">
        <v>39623511</v>
      </c>
      <c r="E26">
        <v>1</v>
      </c>
      <c r="F26">
        <v>1</v>
      </c>
      <c r="G26">
        <v>1</v>
      </c>
      <c r="H26">
        <v>3</v>
      </c>
      <c r="I26" t="s">
        <v>373</v>
      </c>
      <c r="J26" t="s">
        <v>374</v>
      </c>
      <c r="K26" t="s">
        <v>375</v>
      </c>
      <c r="L26">
        <v>1346</v>
      </c>
      <c r="N26">
        <v>1009</v>
      </c>
      <c r="O26" t="s">
        <v>376</v>
      </c>
      <c r="P26" t="s">
        <v>376</v>
      </c>
      <c r="Q26">
        <v>1</v>
      </c>
      <c r="X26">
        <v>90</v>
      </c>
      <c r="Y26">
        <v>9.0399999999999991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90</v>
      </c>
      <c r="AH26">
        <v>2</v>
      </c>
      <c r="AI26">
        <v>50265701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ROW(Source!A32)</f>
        <v>32</v>
      </c>
      <c r="B27">
        <v>50265720</v>
      </c>
      <c r="C27">
        <v>50265690</v>
      </c>
      <c r="D27">
        <v>39623610</v>
      </c>
      <c r="E27">
        <v>1</v>
      </c>
      <c r="F27">
        <v>1</v>
      </c>
      <c r="G27">
        <v>1</v>
      </c>
      <c r="H27">
        <v>3</v>
      </c>
      <c r="I27" t="s">
        <v>346</v>
      </c>
      <c r="J27" t="s">
        <v>347</v>
      </c>
      <c r="K27" t="s">
        <v>348</v>
      </c>
      <c r="L27">
        <v>1348</v>
      </c>
      <c r="N27">
        <v>1009</v>
      </c>
      <c r="O27" t="s">
        <v>28</v>
      </c>
      <c r="P27" t="s">
        <v>28</v>
      </c>
      <c r="Q27">
        <v>1000</v>
      </c>
      <c r="X27">
        <v>5.0999999999999997E-2</v>
      </c>
      <c r="Y27">
        <v>11978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5.0999999999999997E-2</v>
      </c>
      <c r="AH27">
        <v>2</v>
      </c>
      <c r="AI27">
        <v>50265702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ROW(Source!A32)</f>
        <v>32</v>
      </c>
      <c r="B28">
        <v>50265721</v>
      </c>
      <c r="C28">
        <v>50265690</v>
      </c>
      <c r="D28">
        <v>39625749</v>
      </c>
      <c r="E28">
        <v>1</v>
      </c>
      <c r="F28">
        <v>1</v>
      </c>
      <c r="G28">
        <v>1</v>
      </c>
      <c r="H28">
        <v>3</v>
      </c>
      <c r="I28" t="s">
        <v>377</v>
      </c>
      <c r="J28" t="s">
        <v>378</v>
      </c>
      <c r="K28" t="s">
        <v>379</v>
      </c>
      <c r="L28">
        <v>1348</v>
      </c>
      <c r="N28">
        <v>1009</v>
      </c>
      <c r="O28" t="s">
        <v>28</v>
      </c>
      <c r="P28" t="s">
        <v>28</v>
      </c>
      <c r="Q28">
        <v>1000</v>
      </c>
      <c r="X28">
        <v>4.1000000000000002E-2</v>
      </c>
      <c r="Y28">
        <v>734.5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4.1000000000000002E-2</v>
      </c>
      <c r="AH28">
        <v>2</v>
      </c>
      <c r="AI28">
        <v>50265703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ROW(Source!A32)</f>
        <v>32</v>
      </c>
      <c r="B29">
        <v>50265722</v>
      </c>
      <c r="C29">
        <v>50265690</v>
      </c>
      <c r="D29">
        <v>39609739</v>
      </c>
      <c r="E29">
        <v>70</v>
      </c>
      <c r="F29">
        <v>1</v>
      </c>
      <c r="G29">
        <v>1</v>
      </c>
      <c r="H29">
        <v>3</v>
      </c>
      <c r="I29" t="s">
        <v>67</v>
      </c>
      <c r="J29" t="s">
        <v>3</v>
      </c>
      <c r="K29" t="s">
        <v>68</v>
      </c>
      <c r="L29">
        <v>1339</v>
      </c>
      <c r="N29">
        <v>1007</v>
      </c>
      <c r="O29" t="s">
        <v>18</v>
      </c>
      <c r="P29" t="s">
        <v>18</v>
      </c>
      <c r="Q29">
        <v>1</v>
      </c>
      <c r="X29">
        <v>101.5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 t="s">
        <v>3</v>
      </c>
      <c r="AG29">
        <v>101.5</v>
      </c>
      <c r="AH29">
        <v>2</v>
      </c>
      <c r="AI29">
        <v>50265704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ROW(Source!A32)</f>
        <v>32</v>
      </c>
      <c r="B30">
        <v>50265723</v>
      </c>
      <c r="C30">
        <v>50265690</v>
      </c>
      <c r="D30">
        <v>39611090</v>
      </c>
      <c r="E30">
        <v>70</v>
      </c>
      <c r="F30">
        <v>1</v>
      </c>
      <c r="G30">
        <v>1</v>
      </c>
      <c r="H30">
        <v>3</v>
      </c>
      <c r="I30" t="s">
        <v>26</v>
      </c>
      <c r="J30" t="s">
        <v>3</v>
      </c>
      <c r="K30" t="s">
        <v>27</v>
      </c>
      <c r="L30">
        <v>1348</v>
      </c>
      <c r="N30">
        <v>1009</v>
      </c>
      <c r="O30" t="s">
        <v>28</v>
      </c>
      <c r="P30" t="s">
        <v>28</v>
      </c>
      <c r="Q30">
        <v>1000</v>
      </c>
      <c r="X30">
        <v>10.1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3</v>
      </c>
      <c r="AG30">
        <v>10.1</v>
      </c>
      <c r="AH30">
        <v>2</v>
      </c>
      <c r="AI30">
        <v>50265705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ROW(Source!A32)</f>
        <v>32</v>
      </c>
      <c r="B31">
        <v>50265724</v>
      </c>
      <c r="C31">
        <v>50265690</v>
      </c>
      <c r="D31">
        <v>39644731</v>
      </c>
      <c r="E31">
        <v>1</v>
      </c>
      <c r="F31">
        <v>1</v>
      </c>
      <c r="G31">
        <v>1</v>
      </c>
      <c r="H31">
        <v>3</v>
      </c>
      <c r="I31" t="s">
        <v>380</v>
      </c>
      <c r="J31" t="s">
        <v>381</v>
      </c>
      <c r="K31" t="s">
        <v>382</v>
      </c>
      <c r="L31">
        <v>1339</v>
      </c>
      <c r="N31">
        <v>1007</v>
      </c>
      <c r="O31" t="s">
        <v>18</v>
      </c>
      <c r="P31" t="s">
        <v>18</v>
      </c>
      <c r="Q31">
        <v>1</v>
      </c>
      <c r="X31">
        <v>0.14000000000000001</v>
      </c>
      <c r="Y31">
        <v>1287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0.14000000000000001</v>
      </c>
      <c r="AH31">
        <v>2</v>
      </c>
      <c r="AI31">
        <v>50265706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ROW(Source!A32)</f>
        <v>32</v>
      </c>
      <c r="B32">
        <v>50265725</v>
      </c>
      <c r="C32">
        <v>50265690</v>
      </c>
      <c r="D32">
        <v>39644919</v>
      </c>
      <c r="E32">
        <v>1</v>
      </c>
      <c r="F32">
        <v>1</v>
      </c>
      <c r="G32">
        <v>1</v>
      </c>
      <c r="H32">
        <v>3</v>
      </c>
      <c r="I32" t="s">
        <v>383</v>
      </c>
      <c r="J32" t="s">
        <v>384</v>
      </c>
      <c r="K32" t="s">
        <v>385</v>
      </c>
      <c r="L32">
        <v>1339</v>
      </c>
      <c r="N32">
        <v>1007</v>
      </c>
      <c r="O32" t="s">
        <v>18</v>
      </c>
      <c r="P32" t="s">
        <v>18</v>
      </c>
      <c r="Q32">
        <v>1</v>
      </c>
      <c r="X32">
        <v>1.55</v>
      </c>
      <c r="Y32">
        <v>1056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1.55</v>
      </c>
      <c r="AH32">
        <v>2</v>
      </c>
      <c r="AI32">
        <v>50265707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ROW(Source!A32)</f>
        <v>32</v>
      </c>
      <c r="B33">
        <v>50265726</v>
      </c>
      <c r="C33">
        <v>50265690</v>
      </c>
      <c r="D33">
        <v>39646108</v>
      </c>
      <c r="E33">
        <v>1</v>
      </c>
      <c r="F33">
        <v>1</v>
      </c>
      <c r="G33">
        <v>1</v>
      </c>
      <c r="H33">
        <v>3</v>
      </c>
      <c r="I33" t="s">
        <v>386</v>
      </c>
      <c r="J33" t="s">
        <v>387</v>
      </c>
      <c r="K33" t="s">
        <v>388</v>
      </c>
      <c r="L33">
        <v>1327</v>
      </c>
      <c r="N33">
        <v>1005</v>
      </c>
      <c r="O33" t="s">
        <v>389</v>
      </c>
      <c r="P33" t="s">
        <v>389</v>
      </c>
      <c r="Q33">
        <v>1</v>
      </c>
      <c r="X33">
        <v>74</v>
      </c>
      <c r="Y33">
        <v>35.53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74</v>
      </c>
      <c r="AH33">
        <v>2</v>
      </c>
      <c r="AI33">
        <v>50265708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ROW(Source!A36)</f>
        <v>36</v>
      </c>
      <c r="B34">
        <v>50265738</v>
      </c>
      <c r="C34">
        <v>50265729</v>
      </c>
      <c r="D34">
        <v>39608773</v>
      </c>
      <c r="E34">
        <v>70</v>
      </c>
      <c r="F34">
        <v>1</v>
      </c>
      <c r="G34">
        <v>1</v>
      </c>
      <c r="H34">
        <v>1</v>
      </c>
      <c r="I34" t="s">
        <v>390</v>
      </c>
      <c r="J34" t="s">
        <v>3</v>
      </c>
      <c r="K34" t="s">
        <v>391</v>
      </c>
      <c r="L34">
        <v>1191</v>
      </c>
      <c r="N34">
        <v>1013</v>
      </c>
      <c r="O34" t="s">
        <v>337</v>
      </c>
      <c r="P34" t="s">
        <v>337</v>
      </c>
      <c r="Q34">
        <v>1</v>
      </c>
      <c r="X34">
        <v>21.2</v>
      </c>
      <c r="Y34">
        <v>0</v>
      </c>
      <c r="Z34">
        <v>0</v>
      </c>
      <c r="AA34">
        <v>0</v>
      </c>
      <c r="AB34">
        <v>392.35</v>
      </c>
      <c r="AC34">
        <v>0</v>
      </c>
      <c r="AD34">
        <v>1</v>
      </c>
      <c r="AE34">
        <v>1</v>
      </c>
      <c r="AF34" t="s">
        <v>60</v>
      </c>
      <c r="AG34">
        <v>24.38</v>
      </c>
      <c r="AH34">
        <v>2</v>
      </c>
      <c r="AI34">
        <v>50265730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ROW(Source!A36)</f>
        <v>36</v>
      </c>
      <c r="B35">
        <v>50265739</v>
      </c>
      <c r="C35">
        <v>50265729</v>
      </c>
      <c r="D35">
        <v>39608925</v>
      </c>
      <c r="E35">
        <v>70</v>
      </c>
      <c r="F35">
        <v>1</v>
      </c>
      <c r="G35">
        <v>1</v>
      </c>
      <c r="H35">
        <v>1</v>
      </c>
      <c r="I35" t="s">
        <v>338</v>
      </c>
      <c r="J35" t="s">
        <v>3</v>
      </c>
      <c r="K35" t="s">
        <v>339</v>
      </c>
      <c r="L35">
        <v>1191</v>
      </c>
      <c r="N35">
        <v>1013</v>
      </c>
      <c r="O35" t="s">
        <v>337</v>
      </c>
      <c r="P35" t="s">
        <v>337</v>
      </c>
      <c r="Q35">
        <v>1</v>
      </c>
      <c r="X35">
        <v>0.2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2</v>
      </c>
      <c r="AF35" t="s">
        <v>60</v>
      </c>
      <c r="AG35">
        <v>0.22999999999999998</v>
      </c>
      <c r="AH35">
        <v>2</v>
      </c>
      <c r="AI35">
        <v>50265731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ROW(Source!A36)</f>
        <v>36</v>
      </c>
      <c r="B36">
        <v>50265740</v>
      </c>
      <c r="C36">
        <v>50265729</v>
      </c>
      <c r="D36">
        <v>39771073</v>
      </c>
      <c r="E36">
        <v>1</v>
      </c>
      <c r="F36">
        <v>1</v>
      </c>
      <c r="G36">
        <v>1</v>
      </c>
      <c r="H36">
        <v>2</v>
      </c>
      <c r="I36" t="s">
        <v>47</v>
      </c>
      <c r="J36" t="s">
        <v>49</v>
      </c>
      <c r="K36" t="s">
        <v>48</v>
      </c>
      <c r="L36">
        <v>1367</v>
      </c>
      <c r="N36">
        <v>1011</v>
      </c>
      <c r="O36" t="s">
        <v>40</v>
      </c>
      <c r="P36" t="s">
        <v>40</v>
      </c>
      <c r="Q36">
        <v>1</v>
      </c>
      <c r="X36">
        <v>1.95</v>
      </c>
      <c r="Y36">
        <v>0</v>
      </c>
      <c r="Z36">
        <v>30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60</v>
      </c>
      <c r="AG36">
        <v>2.2424999999999997</v>
      </c>
      <c r="AH36">
        <v>2</v>
      </c>
      <c r="AI36">
        <v>50265732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ROW(Source!A36)</f>
        <v>36</v>
      </c>
      <c r="B37">
        <v>50265741</v>
      </c>
      <c r="C37">
        <v>50265729</v>
      </c>
      <c r="D37">
        <v>39771602</v>
      </c>
      <c r="E37">
        <v>1</v>
      </c>
      <c r="F37">
        <v>1</v>
      </c>
      <c r="G37">
        <v>1</v>
      </c>
      <c r="H37">
        <v>2</v>
      </c>
      <c r="I37" t="s">
        <v>343</v>
      </c>
      <c r="J37" t="s">
        <v>344</v>
      </c>
      <c r="K37" t="s">
        <v>345</v>
      </c>
      <c r="L37">
        <v>1367</v>
      </c>
      <c r="N37">
        <v>1011</v>
      </c>
      <c r="O37" t="s">
        <v>40</v>
      </c>
      <c r="P37" t="s">
        <v>40</v>
      </c>
      <c r="Q37">
        <v>1</v>
      </c>
      <c r="X37">
        <v>0.2</v>
      </c>
      <c r="Y37">
        <v>0</v>
      </c>
      <c r="Z37">
        <v>680.88</v>
      </c>
      <c r="AA37">
        <v>396.79</v>
      </c>
      <c r="AB37">
        <v>0</v>
      </c>
      <c r="AC37">
        <v>0</v>
      </c>
      <c r="AD37">
        <v>1</v>
      </c>
      <c r="AE37">
        <v>0</v>
      </c>
      <c r="AF37" t="s">
        <v>60</v>
      </c>
      <c r="AG37">
        <v>0.22999999999999998</v>
      </c>
      <c r="AH37">
        <v>2</v>
      </c>
      <c r="AI37">
        <v>50265733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ROW(Source!A36)</f>
        <v>36</v>
      </c>
      <c r="B38">
        <v>50265742</v>
      </c>
      <c r="C38">
        <v>50265729</v>
      </c>
      <c r="D38">
        <v>39608700</v>
      </c>
      <c r="E38">
        <v>70</v>
      </c>
      <c r="F38">
        <v>1</v>
      </c>
      <c r="G38">
        <v>1</v>
      </c>
      <c r="H38">
        <v>3</v>
      </c>
      <c r="I38" t="s">
        <v>84</v>
      </c>
      <c r="J38" t="s">
        <v>3</v>
      </c>
      <c r="K38" t="s">
        <v>85</v>
      </c>
      <c r="L38">
        <v>1348</v>
      </c>
      <c r="N38">
        <v>1009</v>
      </c>
      <c r="O38" t="s">
        <v>28</v>
      </c>
      <c r="P38" t="s">
        <v>28</v>
      </c>
      <c r="Q38">
        <v>1000</v>
      </c>
      <c r="X38">
        <v>1.6E-2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t="s">
        <v>3</v>
      </c>
      <c r="AG38">
        <v>1.6E-2</v>
      </c>
      <c r="AH38">
        <v>2</v>
      </c>
      <c r="AI38">
        <v>50265734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ROW(Source!A36)</f>
        <v>36</v>
      </c>
      <c r="B39">
        <v>50265743</v>
      </c>
      <c r="C39">
        <v>50265729</v>
      </c>
      <c r="D39">
        <v>39608712</v>
      </c>
      <c r="E39">
        <v>70</v>
      </c>
      <c r="F39">
        <v>1</v>
      </c>
      <c r="G39">
        <v>1</v>
      </c>
      <c r="H39">
        <v>3</v>
      </c>
      <c r="I39" t="s">
        <v>87</v>
      </c>
      <c r="J39" t="s">
        <v>3</v>
      </c>
      <c r="K39" t="s">
        <v>88</v>
      </c>
      <c r="L39">
        <v>1348</v>
      </c>
      <c r="N39">
        <v>1009</v>
      </c>
      <c r="O39" t="s">
        <v>28</v>
      </c>
      <c r="P39" t="s">
        <v>28</v>
      </c>
      <c r="Q39">
        <v>1000</v>
      </c>
      <c r="X39">
        <v>0.24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 t="s">
        <v>3</v>
      </c>
      <c r="AG39">
        <v>0.24</v>
      </c>
      <c r="AH39">
        <v>2</v>
      </c>
      <c r="AI39">
        <v>50265735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ROW(Source!A36)</f>
        <v>36</v>
      </c>
      <c r="B40">
        <v>50265744</v>
      </c>
      <c r="C40">
        <v>50265729</v>
      </c>
      <c r="D40">
        <v>39619518</v>
      </c>
      <c r="E40">
        <v>1</v>
      </c>
      <c r="F40">
        <v>1</v>
      </c>
      <c r="G40">
        <v>1</v>
      </c>
      <c r="H40">
        <v>3</v>
      </c>
      <c r="I40" t="s">
        <v>392</v>
      </c>
      <c r="J40" t="s">
        <v>393</v>
      </c>
      <c r="K40" t="s">
        <v>394</v>
      </c>
      <c r="L40">
        <v>1348</v>
      </c>
      <c r="N40">
        <v>1009</v>
      </c>
      <c r="O40" t="s">
        <v>28</v>
      </c>
      <c r="P40" t="s">
        <v>28</v>
      </c>
      <c r="Q40">
        <v>1000</v>
      </c>
      <c r="X40">
        <v>2.4E-2</v>
      </c>
      <c r="Y40">
        <v>2606.9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2.4E-2</v>
      </c>
      <c r="AH40">
        <v>2</v>
      </c>
      <c r="AI40">
        <v>50265736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ROW(Source!A36)</f>
        <v>36</v>
      </c>
      <c r="B41">
        <v>50265745</v>
      </c>
      <c r="C41">
        <v>50265729</v>
      </c>
      <c r="D41">
        <v>39624703</v>
      </c>
      <c r="E41">
        <v>1</v>
      </c>
      <c r="F41">
        <v>1</v>
      </c>
      <c r="G41">
        <v>1</v>
      </c>
      <c r="H41">
        <v>3</v>
      </c>
      <c r="I41" t="s">
        <v>395</v>
      </c>
      <c r="J41" t="s">
        <v>396</v>
      </c>
      <c r="K41" t="s">
        <v>397</v>
      </c>
      <c r="L41">
        <v>1346</v>
      </c>
      <c r="N41">
        <v>1009</v>
      </c>
      <c r="O41" t="s">
        <v>376</v>
      </c>
      <c r="P41" t="s">
        <v>376</v>
      </c>
      <c r="Q41">
        <v>1</v>
      </c>
      <c r="X41">
        <v>0.1</v>
      </c>
      <c r="Y41">
        <v>91.7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</v>
      </c>
      <c r="AH41">
        <v>2</v>
      </c>
      <c r="AI41">
        <v>50265737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50265759</v>
      </c>
      <c r="C42">
        <v>50265748</v>
      </c>
      <c r="D42">
        <v>39608725</v>
      </c>
      <c r="E42">
        <v>70</v>
      </c>
      <c r="F42">
        <v>1</v>
      </c>
      <c r="G42">
        <v>1</v>
      </c>
      <c r="H42">
        <v>1</v>
      </c>
      <c r="I42" t="s">
        <v>398</v>
      </c>
      <c r="J42" t="s">
        <v>3</v>
      </c>
      <c r="K42" t="s">
        <v>399</v>
      </c>
      <c r="L42">
        <v>1191</v>
      </c>
      <c r="N42">
        <v>1013</v>
      </c>
      <c r="O42" t="s">
        <v>337</v>
      </c>
      <c r="P42" t="s">
        <v>337</v>
      </c>
      <c r="Q42">
        <v>1</v>
      </c>
      <c r="X42">
        <v>43.5</v>
      </c>
      <c r="Y42">
        <v>0</v>
      </c>
      <c r="Z42">
        <v>0</v>
      </c>
      <c r="AA42">
        <v>0</v>
      </c>
      <c r="AB42">
        <v>343.49</v>
      </c>
      <c r="AC42">
        <v>0</v>
      </c>
      <c r="AD42">
        <v>1</v>
      </c>
      <c r="AE42">
        <v>1</v>
      </c>
      <c r="AF42" t="s">
        <v>60</v>
      </c>
      <c r="AG42">
        <v>50.024999999999999</v>
      </c>
      <c r="AH42">
        <v>2</v>
      </c>
      <c r="AI42">
        <v>50265749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50265760</v>
      </c>
      <c r="C43">
        <v>50265748</v>
      </c>
      <c r="D43">
        <v>39608925</v>
      </c>
      <c r="E43">
        <v>70</v>
      </c>
      <c r="F43">
        <v>1</v>
      </c>
      <c r="G43">
        <v>1</v>
      </c>
      <c r="H43">
        <v>1</v>
      </c>
      <c r="I43" t="s">
        <v>338</v>
      </c>
      <c r="J43" t="s">
        <v>3</v>
      </c>
      <c r="K43" t="s">
        <v>339</v>
      </c>
      <c r="L43">
        <v>1191</v>
      </c>
      <c r="N43">
        <v>1013</v>
      </c>
      <c r="O43" t="s">
        <v>337</v>
      </c>
      <c r="P43" t="s">
        <v>337</v>
      </c>
      <c r="Q43">
        <v>1</v>
      </c>
      <c r="X43">
        <v>7.53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60</v>
      </c>
      <c r="AG43">
        <v>8.6594999999999995</v>
      </c>
      <c r="AH43">
        <v>2</v>
      </c>
      <c r="AI43">
        <v>50265750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50265761</v>
      </c>
      <c r="C44">
        <v>50265748</v>
      </c>
      <c r="D44">
        <v>39770134</v>
      </c>
      <c r="E44">
        <v>1</v>
      </c>
      <c r="F44">
        <v>1</v>
      </c>
      <c r="G44">
        <v>1</v>
      </c>
      <c r="H44">
        <v>2</v>
      </c>
      <c r="I44" t="s">
        <v>400</v>
      </c>
      <c r="J44" t="s">
        <v>401</v>
      </c>
      <c r="K44" t="s">
        <v>402</v>
      </c>
      <c r="L44">
        <v>1367</v>
      </c>
      <c r="N44">
        <v>1011</v>
      </c>
      <c r="O44" t="s">
        <v>40</v>
      </c>
      <c r="P44" t="s">
        <v>40</v>
      </c>
      <c r="Q44">
        <v>1</v>
      </c>
      <c r="X44">
        <v>0.15</v>
      </c>
      <c r="Y44">
        <v>0</v>
      </c>
      <c r="Z44">
        <v>123</v>
      </c>
      <c r="AA44">
        <v>13.5</v>
      </c>
      <c r="AB44">
        <v>0</v>
      </c>
      <c r="AC44">
        <v>0</v>
      </c>
      <c r="AD44">
        <v>1</v>
      </c>
      <c r="AE44">
        <v>0</v>
      </c>
      <c r="AF44" t="s">
        <v>60</v>
      </c>
      <c r="AG44">
        <v>0.17249999999999999</v>
      </c>
      <c r="AH44">
        <v>2</v>
      </c>
      <c r="AI44">
        <v>50265751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50265762</v>
      </c>
      <c r="C45">
        <v>50265748</v>
      </c>
      <c r="D45">
        <v>39770826</v>
      </c>
      <c r="E45">
        <v>1</v>
      </c>
      <c r="F45">
        <v>1</v>
      </c>
      <c r="G45">
        <v>1</v>
      </c>
      <c r="H45">
        <v>2</v>
      </c>
      <c r="I45" t="s">
        <v>51</v>
      </c>
      <c r="J45" t="s">
        <v>53</v>
      </c>
      <c r="K45" t="s">
        <v>52</v>
      </c>
      <c r="L45">
        <v>1367</v>
      </c>
      <c r="N45">
        <v>1011</v>
      </c>
      <c r="O45" t="s">
        <v>40</v>
      </c>
      <c r="P45" t="s">
        <v>40</v>
      </c>
      <c r="Q45">
        <v>1</v>
      </c>
      <c r="X45">
        <v>0.88</v>
      </c>
      <c r="Y45">
        <v>0</v>
      </c>
      <c r="Z45">
        <v>1690.48</v>
      </c>
      <c r="AA45">
        <v>456.01</v>
      </c>
      <c r="AB45">
        <v>0</v>
      </c>
      <c r="AC45">
        <v>0</v>
      </c>
      <c r="AD45">
        <v>1</v>
      </c>
      <c r="AE45">
        <v>0</v>
      </c>
      <c r="AF45" t="s">
        <v>60</v>
      </c>
      <c r="AG45">
        <v>1.012</v>
      </c>
      <c r="AH45">
        <v>2</v>
      </c>
      <c r="AI45">
        <v>50265752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50265763</v>
      </c>
      <c r="C46">
        <v>50265748</v>
      </c>
      <c r="D46">
        <v>39771602</v>
      </c>
      <c r="E46">
        <v>1</v>
      </c>
      <c r="F46">
        <v>1</v>
      </c>
      <c r="G46">
        <v>1</v>
      </c>
      <c r="H46">
        <v>2</v>
      </c>
      <c r="I46" t="s">
        <v>343</v>
      </c>
      <c r="J46" t="s">
        <v>344</v>
      </c>
      <c r="K46" t="s">
        <v>345</v>
      </c>
      <c r="L46">
        <v>1367</v>
      </c>
      <c r="N46">
        <v>1011</v>
      </c>
      <c r="O46" t="s">
        <v>40</v>
      </c>
      <c r="P46" t="s">
        <v>40</v>
      </c>
      <c r="Q46">
        <v>1</v>
      </c>
      <c r="X46">
        <v>0.09</v>
      </c>
      <c r="Y46">
        <v>0</v>
      </c>
      <c r="Z46">
        <v>680.88</v>
      </c>
      <c r="AA46">
        <v>396.79</v>
      </c>
      <c r="AB46">
        <v>0</v>
      </c>
      <c r="AC46">
        <v>0</v>
      </c>
      <c r="AD46">
        <v>1</v>
      </c>
      <c r="AE46">
        <v>0</v>
      </c>
      <c r="AF46" t="s">
        <v>60</v>
      </c>
      <c r="AG46">
        <v>0.10349999999999999</v>
      </c>
      <c r="AH46">
        <v>2</v>
      </c>
      <c r="AI46">
        <v>50265753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ROW(Source!A39)</f>
        <v>39</v>
      </c>
      <c r="B47">
        <v>50265764</v>
      </c>
      <c r="C47">
        <v>50265748</v>
      </c>
      <c r="D47">
        <v>39771690</v>
      </c>
      <c r="E47">
        <v>1</v>
      </c>
      <c r="F47">
        <v>1</v>
      </c>
      <c r="G47">
        <v>1</v>
      </c>
      <c r="H47">
        <v>2</v>
      </c>
      <c r="I47" t="s">
        <v>403</v>
      </c>
      <c r="J47" t="s">
        <v>404</v>
      </c>
      <c r="K47" t="s">
        <v>405</v>
      </c>
      <c r="L47">
        <v>1367</v>
      </c>
      <c r="N47">
        <v>1011</v>
      </c>
      <c r="O47" t="s">
        <v>40</v>
      </c>
      <c r="P47" t="s">
        <v>40</v>
      </c>
      <c r="Q47">
        <v>1</v>
      </c>
      <c r="X47">
        <v>6.41</v>
      </c>
      <c r="Y47">
        <v>0</v>
      </c>
      <c r="Z47">
        <v>87.66</v>
      </c>
      <c r="AA47">
        <v>396.79</v>
      </c>
      <c r="AB47">
        <v>0</v>
      </c>
      <c r="AC47">
        <v>0</v>
      </c>
      <c r="AD47">
        <v>1</v>
      </c>
      <c r="AE47">
        <v>0</v>
      </c>
      <c r="AF47" t="s">
        <v>60</v>
      </c>
      <c r="AG47">
        <v>7.3714999999999993</v>
      </c>
      <c r="AH47">
        <v>2</v>
      </c>
      <c r="AI47">
        <v>50265754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ROW(Source!A39)</f>
        <v>39</v>
      </c>
      <c r="B48">
        <v>50265765</v>
      </c>
      <c r="C48">
        <v>50265748</v>
      </c>
      <c r="D48">
        <v>39625467</v>
      </c>
      <c r="E48">
        <v>1</v>
      </c>
      <c r="F48">
        <v>1</v>
      </c>
      <c r="G48">
        <v>1</v>
      </c>
      <c r="H48">
        <v>3</v>
      </c>
      <c r="I48" t="s">
        <v>30</v>
      </c>
      <c r="J48" t="s">
        <v>32</v>
      </c>
      <c r="K48" t="s">
        <v>31</v>
      </c>
      <c r="L48">
        <v>1339</v>
      </c>
      <c r="N48">
        <v>1007</v>
      </c>
      <c r="O48" t="s">
        <v>18</v>
      </c>
      <c r="P48" t="s">
        <v>18</v>
      </c>
      <c r="Q48">
        <v>1</v>
      </c>
      <c r="X48">
        <v>13.4</v>
      </c>
      <c r="Y48">
        <v>108.4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13.4</v>
      </c>
      <c r="AH48">
        <v>2</v>
      </c>
      <c r="AI48">
        <v>50265755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ROW(Source!A39)</f>
        <v>39</v>
      </c>
      <c r="B49">
        <v>50265766</v>
      </c>
      <c r="C49">
        <v>50265748</v>
      </c>
      <c r="D49">
        <v>39647314</v>
      </c>
      <c r="E49">
        <v>1</v>
      </c>
      <c r="F49">
        <v>1</v>
      </c>
      <c r="G49">
        <v>1</v>
      </c>
      <c r="H49">
        <v>3</v>
      </c>
      <c r="I49" t="s">
        <v>406</v>
      </c>
      <c r="J49" t="s">
        <v>407</v>
      </c>
      <c r="K49" t="s">
        <v>408</v>
      </c>
      <c r="L49">
        <v>1327</v>
      </c>
      <c r="N49">
        <v>1005</v>
      </c>
      <c r="O49" t="s">
        <v>389</v>
      </c>
      <c r="P49" t="s">
        <v>389</v>
      </c>
      <c r="Q49">
        <v>1</v>
      </c>
      <c r="X49">
        <v>76</v>
      </c>
      <c r="Y49">
        <v>6.78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76</v>
      </c>
      <c r="AH49">
        <v>2</v>
      </c>
      <c r="AI49">
        <v>50265756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ROW(Source!A39)</f>
        <v>39</v>
      </c>
      <c r="B50">
        <v>50265767</v>
      </c>
      <c r="C50">
        <v>50265748</v>
      </c>
      <c r="D50">
        <v>39648024</v>
      </c>
      <c r="E50">
        <v>1</v>
      </c>
      <c r="F50">
        <v>1</v>
      </c>
      <c r="G50">
        <v>1</v>
      </c>
      <c r="H50">
        <v>3</v>
      </c>
      <c r="I50" t="s">
        <v>409</v>
      </c>
      <c r="J50" t="s">
        <v>410</v>
      </c>
      <c r="K50" t="s">
        <v>411</v>
      </c>
      <c r="L50">
        <v>1330</v>
      </c>
      <c r="N50">
        <v>1005</v>
      </c>
      <c r="O50" t="s">
        <v>412</v>
      </c>
      <c r="P50" t="s">
        <v>412</v>
      </c>
      <c r="Q50">
        <v>10</v>
      </c>
      <c r="X50">
        <v>7.6</v>
      </c>
      <c r="Y50">
        <v>10.71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7.6</v>
      </c>
      <c r="AH50">
        <v>2</v>
      </c>
      <c r="AI50">
        <v>50265757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ROW(Source!A39)</f>
        <v>39</v>
      </c>
      <c r="B51">
        <v>50265768</v>
      </c>
      <c r="C51">
        <v>50265748</v>
      </c>
      <c r="D51">
        <v>39681059</v>
      </c>
      <c r="E51">
        <v>1</v>
      </c>
      <c r="F51">
        <v>1</v>
      </c>
      <c r="G51">
        <v>1</v>
      </c>
      <c r="H51">
        <v>3</v>
      </c>
      <c r="I51" t="s">
        <v>99</v>
      </c>
      <c r="J51" t="s">
        <v>102</v>
      </c>
      <c r="K51" t="s">
        <v>100</v>
      </c>
      <c r="L51">
        <v>1301</v>
      </c>
      <c r="N51">
        <v>1003</v>
      </c>
      <c r="O51" t="s">
        <v>101</v>
      </c>
      <c r="P51" t="s">
        <v>101</v>
      </c>
      <c r="Q51">
        <v>1</v>
      </c>
      <c r="X51">
        <v>139</v>
      </c>
      <c r="Y51">
        <v>14.5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139</v>
      </c>
      <c r="AH51">
        <v>2</v>
      </c>
      <c r="AI51">
        <v>50265758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ROW(Source!A41)</f>
        <v>41</v>
      </c>
      <c r="B52">
        <v>50265789</v>
      </c>
      <c r="C52">
        <v>50265770</v>
      </c>
      <c r="D52">
        <v>39608739</v>
      </c>
      <c r="E52">
        <v>70</v>
      </c>
      <c r="F52">
        <v>1</v>
      </c>
      <c r="G52">
        <v>1</v>
      </c>
      <c r="H52">
        <v>1</v>
      </c>
      <c r="I52" t="s">
        <v>359</v>
      </c>
      <c r="J52" t="s">
        <v>3</v>
      </c>
      <c r="K52" t="s">
        <v>360</v>
      </c>
      <c r="L52">
        <v>1191</v>
      </c>
      <c r="N52">
        <v>1013</v>
      </c>
      <c r="O52" t="s">
        <v>337</v>
      </c>
      <c r="P52" t="s">
        <v>337</v>
      </c>
      <c r="Q52">
        <v>1</v>
      </c>
      <c r="X52">
        <v>592</v>
      </c>
      <c r="Y52">
        <v>0</v>
      </c>
      <c r="Z52">
        <v>0</v>
      </c>
      <c r="AA52">
        <v>0</v>
      </c>
      <c r="AB52">
        <v>361.25</v>
      </c>
      <c r="AC52">
        <v>0</v>
      </c>
      <c r="AD52">
        <v>1</v>
      </c>
      <c r="AE52">
        <v>1</v>
      </c>
      <c r="AF52" t="s">
        <v>60</v>
      </c>
      <c r="AG52">
        <v>680.8</v>
      </c>
      <c r="AH52">
        <v>2</v>
      </c>
      <c r="AI52">
        <v>50265771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ROW(Source!A41)</f>
        <v>41</v>
      </c>
      <c r="B53">
        <v>50265790</v>
      </c>
      <c r="C53">
        <v>50265770</v>
      </c>
      <c r="D53">
        <v>39608925</v>
      </c>
      <c r="E53">
        <v>70</v>
      </c>
      <c r="F53">
        <v>1</v>
      </c>
      <c r="G53">
        <v>1</v>
      </c>
      <c r="H53">
        <v>1</v>
      </c>
      <c r="I53" t="s">
        <v>338</v>
      </c>
      <c r="J53" t="s">
        <v>3</v>
      </c>
      <c r="K53" t="s">
        <v>339</v>
      </c>
      <c r="L53">
        <v>1191</v>
      </c>
      <c r="N53">
        <v>1013</v>
      </c>
      <c r="O53" t="s">
        <v>337</v>
      </c>
      <c r="P53" t="s">
        <v>337</v>
      </c>
      <c r="Q53">
        <v>1</v>
      </c>
      <c r="X53">
        <v>35.72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2</v>
      </c>
      <c r="AF53" t="s">
        <v>60</v>
      </c>
      <c r="AG53">
        <v>41.077999999999996</v>
      </c>
      <c r="AH53">
        <v>2</v>
      </c>
      <c r="AI53">
        <v>50265772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ROW(Source!A41)</f>
        <v>41</v>
      </c>
      <c r="B54">
        <v>50265791</v>
      </c>
      <c r="C54">
        <v>50265770</v>
      </c>
      <c r="D54">
        <v>39770614</v>
      </c>
      <c r="E54">
        <v>1</v>
      </c>
      <c r="F54">
        <v>1</v>
      </c>
      <c r="G54">
        <v>1</v>
      </c>
      <c r="H54">
        <v>2</v>
      </c>
      <c r="I54" t="s">
        <v>361</v>
      </c>
      <c r="J54" t="s">
        <v>362</v>
      </c>
      <c r="K54" t="s">
        <v>363</v>
      </c>
      <c r="L54">
        <v>1367</v>
      </c>
      <c r="N54">
        <v>1011</v>
      </c>
      <c r="O54" t="s">
        <v>40</v>
      </c>
      <c r="P54" t="s">
        <v>40</v>
      </c>
      <c r="Q54">
        <v>1</v>
      </c>
      <c r="X54">
        <v>31.3</v>
      </c>
      <c r="Y54">
        <v>0</v>
      </c>
      <c r="Z54">
        <v>1105.53</v>
      </c>
      <c r="AA54">
        <v>533</v>
      </c>
      <c r="AB54">
        <v>0</v>
      </c>
      <c r="AC54">
        <v>0</v>
      </c>
      <c r="AD54">
        <v>1</v>
      </c>
      <c r="AE54">
        <v>0</v>
      </c>
      <c r="AF54" t="s">
        <v>60</v>
      </c>
      <c r="AG54">
        <v>35.994999999999997</v>
      </c>
      <c r="AH54">
        <v>2</v>
      </c>
      <c r="AI54">
        <v>50265773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ROW(Source!A41)</f>
        <v>41</v>
      </c>
      <c r="B55">
        <v>50265792</v>
      </c>
      <c r="C55">
        <v>50265770</v>
      </c>
      <c r="D55">
        <v>39770672</v>
      </c>
      <c r="E55">
        <v>1</v>
      </c>
      <c r="F55">
        <v>1</v>
      </c>
      <c r="G55">
        <v>1</v>
      </c>
      <c r="H55">
        <v>2</v>
      </c>
      <c r="I55" t="s">
        <v>364</v>
      </c>
      <c r="J55" t="s">
        <v>365</v>
      </c>
      <c r="K55" t="s">
        <v>366</v>
      </c>
      <c r="L55">
        <v>1367</v>
      </c>
      <c r="N55">
        <v>1011</v>
      </c>
      <c r="O55" t="s">
        <v>40</v>
      </c>
      <c r="P55" t="s">
        <v>40</v>
      </c>
      <c r="Q55">
        <v>1</v>
      </c>
      <c r="X55">
        <v>1.67</v>
      </c>
      <c r="Y55">
        <v>0</v>
      </c>
      <c r="Z55">
        <v>1720.97</v>
      </c>
      <c r="AA55">
        <v>533</v>
      </c>
      <c r="AB55">
        <v>0</v>
      </c>
      <c r="AC55">
        <v>0</v>
      </c>
      <c r="AD55">
        <v>1</v>
      </c>
      <c r="AE55">
        <v>0</v>
      </c>
      <c r="AF55" t="s">
        <v>60</v>
      </c>
      <c r="AG55">
        <v>1.9204999999999999</v>
      </c>
      <c r="AH55">
        <v>2</v>
      </c>
      <c r="AI55">
        <v>50265774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ROW(Source!A41)</f>
        <v>41</v>
      </c>
      <c r="B56">
        <v>50265793</v>
      </c>
      <c r="C56">
        <v>50265770</v>
      </c>
      <c r="D56">
        <v>39770826</v>
      </c>
      <c r="E56">
        <v>1</v>
      </c>
      <c r="F56">
        <v>1</v>
      </c>
      <c r="G56">
        <v>1</v>
      </c>
      <c r="H56">
        <v>2</v>
      </c>
      <c r="I56" t="s">
        <v>51</v>
      </c>
      <c r="J56" t="s">
        <v>53</v>
      </c>
      <c r="K56" t="s">
        <v>52</v>
      </c>
      <c r="L56">
        <v>1367</v>
      </c>
      <c r="N56">
        <v>1011</v>
      </c>
      <c r="O56" t="s">
        <v>40</v>
      </c>
      <c r="P56" t="s">
        <v>40</v>
      </c>
      <c r="Q56">
        <v>1</v>
      </c>
      <c r="X56">
        <v>0.25</v>
      </c>
      <c r="Y56">
        <v>0</v>
      </c>
      <c r="Z56">
        <v>1690.48</v>
      </c>
      <c r="AA56">
        <v>456.01</v>
      </c>
      <c r="AB56">
        <v>0</v>
      </c>
      <c r="AC56">
        <v>0</v>
      </c>
      <c r="AD56">
        <v>1</v>
      </c>
      <c r="AE56">
        <v>0</v>
      </c>
      <c r="AF56" t="s">
        <v>60</v>
      </c>
      <c r="AG56">
        <v>0.28749999999999998</v>
      </c>
      <c r="AH56">
        <v>2</v>
      </c>
      <c r="AI56">
        <v>50265775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ROW(Source!A41)</f>
        <v>41</v>
      </c>
      <c r="B57">
        <v>50265794</v>
      </c>
      <c r="C57">
        <v>50265770</v>
      </c>
      <c r="D57">
        <v>39770949</v>
      </c>
      <c r="E57">
        <v>1</v>
      </c>
      <c r="F57">
        <v>1</v>
      </c>
      <c r="G57">
        <v>1</v>
      </c>
      <c r="H57">
        <v>2</v>
      </c>
      <c r="I57" t="s">
        <v>340</v>
      </c>
      <c r="J57" t="s">
        <v>341</v>
      </c>
      <c r="K57" t="s">
        <v>342</v>
      </c>
      <c r="L57">
        <v>1367</v>
      </c>
      <c r="N57">
        <v>1011</v>
      </c>
      <c r="O57" t="s">
        <v>40</v>
      </c>
      <c r="P57" t="s">
        <v>40</v>
      </c>
      <c r="Q57">
        <v>1</v>
      </c>
      <c r="X57">
        <v>29.6</v>
      </c>
      <c r="Y57">
        <v>0</v>
      </c>
      <c r="Z57">
        <v>1.9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60</v>
      </c>
      <c r="AG57">
        <v>34.04</v>
      </c>
      <c r="AH57">
        <v>2</v>
      </c>
      <c r="AI57">
        <v>50265776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ROW(Source!A41)</f>
        <v>41</v>
      </c>
      <c r="B58">
        <v>50265795</v>
      </c>
      <c r="C58">
        <v>50265770</v>
      </c>
      <c r="D58">
        <v>39771602</v>
      </c>
      <c r="E58">
        <v>1</v>
      </c>
      <c r="F58">
        <v>1</v>
      </c>
      <c r="G58">
        <v>1</v>
      </c>
      <c r="H58">
        <v>2</v>
      </c>
      <c r="I58" t="s">
        <v>343</v>
      </c>
      <c r="J58" t="s">
        <v>344</v>
      </c>
      <c r="K58" t="s">
        <v>345</v>
      </c>
      <c r="L58">
        <v>1367</v>
      </c>
      <c r="N58">
        <v>1011</v>
      </c>
      <c r="O58" t="s">
        <v>40</v>
      </c>
      <c r="P58" t="s">
        <v>40</v>
      </c>
      <c r="Q58">
        <v>1</v>
      </c>
      <c r="X58">
        <v>2.5</v>
      </c>
      <c r="Y58">
        <v>0</v>
      </c>
      <c r="Z58">
        <v>680.88</v>
      </c>
      <c r="AA58">
        <v>396.79</v>
      </c>
      <c r="AB58">
        <v>0</v>
      </c>
      <c r="AC58">
        <v>0</v>
      </c>
      <c r="AD58">
        <v>1</v>
      </c>
      <c r="AE58">
        <v>0</v>
      </c>
      <c r="AF58" t="s">
        <v>60</v>
      </c>
      <c r="AG58">
        <v>2.875</v>
      </c>
      <c r="AH58">
        <v>2</v>
      </c>
      <c r="AI58">
        <v>50265777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ROW(Source!A41)</f>
        <v>41</v>
      </c>
      <c r="B59">
        <v>50265796</v>
      </c>
      <c r="C59">
        <v>50265770</v>
      </c>
      <c r="D59">
        <v>39771814</v>
      </c>
      <c r="E59">
        <v>1</v>
      </c>
      <c r="F59">
        <v>1</v>
      </c>
      <c r="G59">
        <v>1</v>
      </c>
      <c r="H59">
        <v>2</v>
      </c>
      <c r="I59" t="s">
        <v>367</v>
      </c>
      <c r="J59" t="s">
        <v>368</v>
      </c>
      <c r="K59" t="s">
        <v>369</v>
      </c>
      <c r="L59">
        <v>1367</v>
      </c>
      <c r="N59">
        <v>1011</v>
      </c>
      <c r="O59" t="s">
        <v>40</v>
      </c>
      <c r="P59" t="s">
        <v>40</v>
      </c>
      <c r="Q59">
        <v>1</v>
      </c>
      <c r="X59">
        <v>56</v>
      </c>
      <c r="Y59">
        <v>0</v>
      </c>
      <c r="Z59">
        <v>41.17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60</v>
      </c>
      <c r="AG59">
        <v>64.399999999999991</v>
      </c>
      <c r="AH59">
        <v>2</v>
      </c>
      <c r="AI59">
        <v>50265778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ROW(Source!A41)</f>
        <v>41</v>
      </c>
      <c r="B60">
        <v>50265797</v>
      </c>
      <c r="C60">
        <v>50265770</v>
      </c>
      <c r="D60">
        <v>39621224</v>
      </c>
      <c r="E60">
        <v>1</v>
      </c>
      <c r="F60">
        <v>1</v>
      </c>
      <c r="G60">
        <v>1</v>
      </c>
      <c r="H60">
        <v>3</v>
      </c>
      <c r="I60" t="s">
        <v>370</v>
      </c>
      <c r="J60" t="s">
        <v>371</v>
      </c>
      <c r="K60" t="s">
        <v>372</v>
      </c>
      <c r="L60">
        <v>1339</v>
      </c>
      <c r="N60">
        <v>1007</v>
      </c>
      <c r="O60" t="s">
        <v>18</v>
      </c>
      <c r="P60" t="s">
        <v>18</v>
      </c>
      <c r="Q60">
        <v>1</v>
      </c>
      <c r="X60">
        <v>0.13400000000000001</v>
      </c>
      <c r="Y60">
        <v>2.44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0.13400000000000001</v>
      </c>
      <c r="AH60">
        <v>2</v>
      </c>
      <c r="AI60">
        <v>50265779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ROW(Source!A41)</f>
        <v>41</v>
      </c>
      <c r="B61">
        <v>50265798</v>
      </c>
      <c r="C61">
        <v>50265770</v>
      </c>
      <c r="D61">
        <v>39622311</v>
      </c>
      <c r="E61">
        <v>1</v>
      </c>
      <c r="F61">
        <v>1</v>
      </c>
      <c r="G61">
        <v>1</v>
      </c>
      <c r="H61">
        <v>3</v>
      </c>
      <c r="I61" t="s">
        <v>71</v>
      </c>
      <c r="J61" t="s">
        <v>73</v>
      </c>
      <c r="K61" t="s">
        <v>72</v>
      </c>
      <c r="L61">
        <v>1348</v>
      </c>
      <c r="N61">
        <v>1009</v>
      </c>
      <c r="O61" t="s">
        <v>28</v>
      </c>
      <c r="P61" t="s">
        <v>28</v>
      </c>
      <c r="Q61">
        <v>1000</v>
      </c>
      <c r="X61">
        <v>0.08</v>
      </c>
      <c r="Y61">
        <v>10315.01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0.08</v>
      </c>
      <c r="AH61">
        <v>2</v>
      </c>
      <c r="AI61">
        <v>50265780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ROW(Source!A41)</f>
        <v>41</v>
      </c>
      <c r="B62">
        <v>50265799</v>
      </c>
      <c r="C62">
        <v>50265770</v>
      </c>
      <c r="D62">
        <v>39623511</v>
      </c>
      <c r="E62">
        <v>1</v>
      </c>
      <c r="F62">
        <v>1</v>
      </c>
      <c r="G62">
        <v>1</v>
      </c>
      <c r="H62">
        <v>3</v>
      </c>
      <c r="I62" t="s">
        <v>373</v>
      </c>
      <c r="J62" t="s">
        <v>374</v>
      </c>
      <c r="K62" t="s">
        <v>375</v>
      </c>
      <c r="L62">
        <v>1346</v>
      </c>
      <c r="N62">
        <v>1009</v>
      </c>
      <c r="O62" t="s">
        <v>376</v>
      </c>
      <c r="P62" t="s">
        <v>376</v>
      </c>
      <c r="Q62">
        <v>1</v>
      </c>
      <c r="X62">
        <v>80</v>
      </c>
      <c r="Y62">
        <v>9.0399999999999991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80</v>
      </c>
      <c r="AH62">
        <v>2</v>
      </c>
      <c r="AI62">
        <v>50265781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ROW(Source!A41)</f>
        <v>41</v>
      </c>
      <c r="B63">
        <v>50265800</v>
      </c>
      <c r="C63">
        <v>50265770</v>
      </c>
      <c r="D63">
        <v>39623610</v>
      </c>
      <c r="E63">
        <v>1</v>
      </c>
      <c r="F63">
        <v>1</v>
      </c>
      <c r="G63">
        <v>1</v>
      </c>
      <c r="H63">
        <v>3</v>
      </c>
      <c r="I63" t="s">
        <v>346</v>
      </c>
      <c r="J63" t="s">
        <v>347</v>
      </c>
      <c r="K63" t="s">
        <v>348</v>
      </c>
      <c r="L63">
        <v>1348</v>
      </c>
      <c r="N63">
        <v>1009</v>
      </c>
      <c r="O63" t="s">
        <v>28</v>
      </c>
      <c r="P63" t="s">
        <v>28</v>
      </c>
      <c r="Q63">
        <v>1000</v>
      </c>
      <c r="X63">
        <v>5.0999999999999997E-2</v>
      </c>
      <c r="Y63">
        <v>11978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5.0999999999999997E-2</v>
      </c>
      <c r="AH63">
        <v>2</v>
      </c>
      <c r="AI63">
        <v>50265782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ROW(Source!A41)</f>
        <v>41</v>
      </c>
      <c r="B64">
        <v>50265801</v>
      </c>
      <c r="C64">
        <v>50265770</v>
      </c>
      <c r="D64">
        <v>39625749</v>
      </c>
      <c r="E64">
        <v>1</v>
      </c>
      <c r="F64">
        <v>1</v>
      </c>
      <c r="G64">
        <v>1</v>
      </c>
      <c r="H64">
        <v>3</v>
      </c>
      <c r="I64" t="s">
        <v>377</v>
      </c>
      <c r="J64" t="s">
        <v>378</v>
      </c>
      <c r="K64" t="s">
        <v>379</v>
      </c>
      <c r="L64">
        <v>1348</v>
      </c>
      <c r="N64">
        <v>1009</v>
      </c>
      <c r="O64" t="s">
        <v>28</v>
      </c>
      <c r="P64" t="s">
        <v>28</v>
      </c>
      <c r="Q64">
        <v>1000</v>
      </c>
      <c r="X64">
        <v>4.4999999999999998E-2</v>
      </c>
      <c r="Y64">
        <v>734.5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4.4999999999999998E-2</v>
      </c>
      <c r="AH64">
        <v>2</v>
      </c>
      <c r="AI64">
        <v>50265783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ROW(Source!A41)</f>
        <v>41</v>
      </c>
      <c r="B65">
        <v>50265802</v>
      </c>
      <c r="C65">
        <v>50265770</v>
      </c>
      <c r="D65">
        <v>39609739</v>
      </c>
      <c r="E65">
        <v>70</v>
      </c>
      <c r="F65">
        <v>1</v>
      </c>
      <c r="G65">
        <v>1</v>
      </c>
      <c r="H65">
        <v>3</v>
      </c>
      <c r="I65" t="s">
        <v>67</v>
      </c>
      <c r="J65" t="s">
        <v>3</v>
      </c>
      <c r="K65" t="s">
        <v>68</v>
      </c>
      <c r="L65">
        <v>1339</v>
      </c>
      <c r="N65">
        <v>1007</v>
      </c>
      <c r="O65" t="s">
        <v>18</v>
      </c>
      <c r="P65" t="s">
        <v>18</v>
      </c>
      <c r="Q65">
        <v>1</v>
      </c>
      <c r="X65">
        <v>101.5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 t="s">
        <v>3</v>
      </c>
      <c r="AG65">
        <v>101.5</v>
      </c>
      <c r="AH65">
        <v>2</v>
      </c>
      <c r="AI65">
        <v>50265784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ROW(Source!A41)</f>
        <v>41</v>
      </c>
      <c r="B66">
        <v>50265803</v>
      </c>
      <c r="C66">
        <v>50265770</v>
      </c>
      <c r="D66">
        <v>39611090</v>
      </c>
      <c r="E66">
        <v>70</v>
      </c>
      <c r="F66">
        <v>1</v>
      </c>
      <c r="G66">
        <v>1</v>
      </c>
      <c r="H66">
        <v>3</v>
      </c>
      <c r="I66" t="s">
        <v>26</v>
      </c>
      <c r="J66" t="s">
        <v>3</v>
      </c>
      <c r="K66" t="s">
        <v>27</v>
      </c>
      <c r="L66">
        <v>1348</v>
      </c>
      <c r="N66">
        <v>1009</v>
      </c>
      <c r="O66" t="s">
        <v>28</v>
      </c>
      <c r="P66" t="s">
        <v>28</v>
      </c>
      <c r="Q66">
        <v>1000</v>
      </c>
      <c r="X66">
        <v>8.1999999999999993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3</v>
      </c>
      <c r="AG66">
        <v>8.1999999999999993</v>
      </c>
      <c r="AH66">
        <v>2</v>
      </c>
      <c r="AI66">
        <v>50265785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50265804</v>
      </c>
      <c r="C67">
        <v>50265770</v>
      </c>
      <c r="D67">
        <v>39644731</v>
      </c>
      <c r="E67">
        <v>1</v>
      </c>
      <c r="F67">
        <v>1</v>
      </c>
      <c r="G67">
        <v>1</v>
      </c>
      <c r="H67">
        <v>3</v>
      </c>
      <c r="I67" t="s">
        <v>380</v>
      </c>
      <c r="J67" t="s">
        <v>381</v>
      </c>
      <c r="K67" t="s">
        <v>382</v>
      </c>
      <c r="L67">
        <v>1339</v>
      </c>
      <c r="N67">
        <v>1007</v>
      </c>
      <c r="O67" t="s">
        <v>18</v>
      </c>
      <c r="P67" t="s">
        <v>18</v>
      </c>
      <c r="Q67">
        <v>1</v>
      </c>
      <c r="X67">
        <v>0.12</v>
      </c>
      <c r="Y67">
        <v>1287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0.12</v>
      </c>
      <c r="AH67">
        <v>2</v>
      </c>
      <c r="AI67">
        <v>50265786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50265805</v>
      </c>
      <c r="C68">
        <v>50265770</v>
      </c>
      <c r="D68">
        <v>39644919</v>
      </c>
      <c r="E68">
        <v>1</v>
      </c>
      <c r="F68">
        <v>1</v>
      </c>
      <c r="G68">
        <v>1</v>
      </c>
      <c r="H68">
        <v>3</v>
      </c>
      <c r="I68" t="s">
        <v>383</v>
      </c>
      <c r="J68" t="s">
        <v>384</v>
      </c>
      <c r="K68" t="s">
        <v>385</v>
      </c>
      <c r="L68">
        <v>1339</v>
      </c>
      <c r="N68">
        <v>1007</v>
      </c>
      <c r="O68" t="s">
        <v>18</v>
      </c>
      <c r="P68" t="s">
        <v>18</v>
      </c>
      <c r="Q68">
        <v>1</v>
      </c>
      <c r="X68">
        <v>1.43</v>
      </c>
      <c r="Y68">
        <v>1056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1.43</v>
      </c>
      <c r="AH68">
        <v>2</v>
      </c>
      <c r="AI68">
        <v>50265787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50265806</v>
      </c>
      <c r="C69">
        <v>50265770</v>
      </c>
      <c r="D69">
        <v>39646108</v>
      </c>
      <c r="E69">
        <v>1</v>
      </c>
      <c r="F69">
        <v>1</v>
      </c>
      <c r="G69">
        <v>1</v>
      </c>
      <c r="H69">
        <v>3</v>
      </c>
      <c r="I69" t="s">
        <v>386</v>
      </c>
      <c r="J69" t="s">
        <v>387</v>
      </c>
      <c r="K69" t="s">
        <v>388</v>
      </c>
      <c r="L69">
        <v>1327</v>
      </c>
      <c r="N69">
        <v>1005</v>
      </c>
      <c r="O69" t="s">
        <v>389</v>
      </c>
      <c r="P69" t="s">
        <v>389</v>
      </c>
      <c r="Q69">
        <v>1</v>
      </c>
      <c r="X69">
        <v>75</v>
      </c>
      <c r="Y69">
        <v>35.53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75</v>
      </c>
      <c r="AH69">
        <v>2</v>
      </c>
      <c r="AI69">
        <v>50265788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ROW(Source!A44)</f>
        <v>44</v>
      </c>
      <c r="B70">
        <v>50265817</v>
      </c>
      <c r="C70">
        <v>50265810</v>
      </c>
      <c r="D70">
        <v>39608725</v>
      </c>
      <c r="E70">
        <v>70</v>
      </c>
      <c r="F70">
        <v>1</v>
      </c>
      <c r="G70">
        <v>1</v>
      </c>
      <c r="H70">
        <v>1</v>
      </c>
      <c r="I70" t="s">
        <v>398</v>
      </c>
      <c r="J70" t="s">
        <v>3</v>
      </c>
      <c r="K70" t="s">
        <v>399</v>
      </c>
      <c r="L70">
        <v>1191</v>
      </c>
      <c r="N70">
        <v>1013</v>
      </c>
      <c r="O70" t="s">
        <v>337</v>
      </c>
      <c r="P70" t="s">
        <v>337</v>
      </c>
      <c r="Q70">
        <v>1</v>
      </c>
      <c r="X70">
        <v>24.94</v>
      </c>
      <c r="Y70">
        <v>0</v>
      </c>
      <c r="Z70">
        <v>0</v>
      </c>
      <c r="AA70">
        <v>0</v>
      </c>
      <c r="AB70">
        <v>343.49</v>
      </c>
      <c r="AC70">
        <v>0</v>
      </c>
      <c r="AD70">
        <v>1</v>
      </c>
      <c r="AE70">
        <v>1</v>
      </c>
      <c r="AF70" t="s">
        <v>3</v>
      </c>
      <c r="AG70">
        <v>24.94</v>
      </c>
      <c r="AH70">
        <v>2</v>
      </c>
      <c r="AI70">
        <v>50265811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ROW(Source!A44)</f>
        <v>44</v>
      </c>
      <c r="B71">
        <v>50265818</v>
      </c>
      <c r="C71">
        <v>50265810</v>
      </c>
      <c r="D71">
        <v>39608925</v>
      </c>
      <c r="E71">
        <v>70</v>
      </c>
      <c r="F71">
        <v>1</v>
      </c>
      <c r="G71">
        <v>1</v>
      </c>
      <c r="H71">
        <v>1</v>
      </c>
      <c r="I71" t="s">
        <v>338</v>
      </c>
      <c r="J71" t="s">
        <v>3</v>
      </c>
      <c r="K71" t="s">
        <v>339</v>
      </c>
      <c r="L71">
        <v>1191</v>
      </c>
      <c r="N71">
        <v>1013</v>
      </c>
      <c r="O71" t="s">
        <v>337</v>
      </c>
      <c r="P71" t="s">
        <v>337</v>
      </c>
      <c r="Q71">
        <v>1</v>
      </c>
      <c r="X71">
        <v>1.1399999999999999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2</v>
      </c>
      <c r="AF71" t="s">
        <v>3</v>
      </c>
      <c r="AG71">
        <v>1.1399999999999999</v>
      </c>
      <c r="AH71">
        <v>2</v>
      </c>
      <c r="AI71">
        <v>50265812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ROW(Source!A44)</f>
        <v>44</v>
      </c>
      <c r="B72">
        <v>50265819</v>
      </c>
      <c r="C72">
        <v>50265810</v>
      </c>
      <c r="D72">
        <v>39771602</v>
      </c>
      <c r="E72">
        <v>1</v>
      </c>
      <c r="F72">
        <v>1</v>
      </c>
      <c r="G72">
        <v>1</v>
      </c>
      <c r="H72">
        <v>2</v>
      </c>
      <c r="I72" t="s">
        <v>343</v>
      </c>
      <c r="J72" t="s">
        <v>344</v>
      </c>
      <c r="K72" t="s">
        <v>345</v>
      </c>
      <c r="L72">
        <v>1367</v>
      </c>
      <c r="N72">
        <v>1011</v>
      </c>
      <c r="O72" t="s">
        <v>40</v>
      </c>
      <c r="P72" t="s">
        <v>40</v>
      </c>
      <c r="Q72">
        <v>1</v>
      </c>
      <c r="X72">
        <v>1.1399999999999999</v>
      </c>
      <c r="Y72">
        <v>0</v>
      </c>
      <c r="Z72">
        <v>680.88</v>
      </c>
      <c r="AA72">
        <v>396.79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1.1399999999999999</v>
      </c>
      <c r="AH72">
        <v>2</v>
      </c>
      <c r="AI72">
        <v>50265813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ROW(Source!A44)</f>
        <v>44</v>
      </c>
      <c r="B73">
        <v>50265820</v>
      </c>
      <c r="C73">
        <v>50265810</v>
      </c>
      <c r="D73">
        <v>39640747</v>
      </c>
      <c r="E73">
        <v>1</v>
      </c>
      <c r="F73">
        <v>1</v>
      </c>
      <c r="G73">
        <v>1</v>
      </c>
      <c r="H73">
        <v>3</v>
      </c>
      <c r="I73" t="s">
        <v>413</v>
      </c>
      <c r="J73" t="s">
        <v>414</v>
      </c>
      <c r="K73" t="s">
        <v>415</v>
      </c>
      <c r="L73">
        <v>1348</v>
      </c>
      <c r="N73">
        <v>1009</v>
      </c>
      <c r="O73" t="s">
        <v>28</v>
      </c>
      <c r="P73" t="s">
        <v>28</v>
      </c>
      <c r="Q73">
        <v>1000</v>
      </c>
      <c r="X73">
        <v>1.3100000000000001E-2</v>
      </c>
      <c r="Y73">
        <v>6882.85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1.3100000000000001E-2</v>
      </c>
      <c r="AH73">
        <v>2</v>
      </c>
      <c r="AI73">
        <v>50265814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ROW(Source!A44)</f>
        <v>44</v>
      </c>
      <c r="B74">
        <v>50265821</v>
      </c>
      <c r="C74">
        <v>50265810</v>
      </c>
      <c r="D74">
        <v>39611090</v>
      </c>
      <c r="E74">
        <v>70</v>
      </c>
      <c r="F74">
        <v>1</v>
      </c>
      <c r="G74">
        <v>1</v>
      </c>
      <c r="H74">
        <v>3</v>
      </c>
      <c r="I74" t="s">
        <v>26</v>
      </c>
      <c r="J74" t="s">
        <v>3</v>
      </c>
      <c r="K74" t="s">
        <v>114</v>
      </c>
      <c r="L74">
        <v>1348</v>
      </c>
      <c r="N74">
        <v>1009</v>
      </c>
      <c r="O74" t="s">
        <v>28</v>
      </c>
      <c r="P74" t="s">
        <v>28</v>
      </c>
      <c r="Q74">
        <v>1000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 t="s">
        <v>3</v>
      </c>
      <c r="AG74">
        <v>0</v>
      </c>
      <c r="AH74">
        <v>2</v>
      </c>
      <c r="AI74">
        <v>50265815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ROW(Source!A44)</f>
        <v>44</v>
      </c>
      <c r="B75">
        <v>50265822</v>
      </c>
      <c r="C75">
        <v>50265810</v>
      </c>
      <c r="D75">
        <v>39611467</v>
      </c>
      <c r="E75">
        <v>70</v>
      </c>
      <c r="F75">
        <v>1</v>
      </c>
      <c r="G75">
        <v>1</v>
      </c>
      <c r="H75">
        <v>3</v>
      </c>
      <c r="I75" t="s">
        <v>116</v>
      </c>
      <c r="J75" t="s">
        <v>3</v>
      </c>
      <c r="K75" t="s">
        <v>117</v>
      </c>
      <c r="L75">
        <v>1301</v>
      </c>
      <c r="N75">
        <v>1003</v>
      </c>
      <c r="O75" t="s">
        <v>101</v>
      </c>
      <c r="P75" t="s">
        <v>101</v>
      </c>
      <c r="Q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 t="s">
        <v>3</v>
      </c>
      <c r="AG75">
        <v>0</v>
      </c>
      <c r="AH75">
        <v>2</v>
      </c>
      <c r="AI75">
        <v>50265816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ROW(Source!A47)</f>
        <v>47</v>
      </c>
      <c r="B76">
        <v>50265834</v>
      </c>
      <c r="C76">
        <v>50265825</v>
      </c>
      <c r="D76">
        <v>39608701</v>
      </c>
      <c r="E76">
        <v>70</v>
      </c>
      <c r="F76">
        <v>1</v>
      </c>
      <c r="G76">
        <v>1</v>
      </c>
      <c r="H76">
        <v>1</v>
      </c>
      <c r="I76" t="s">
        <v>416</v>
      </c>
      <c r="J76" t="s">
        <v>3</v>
      </c>
      <c r="K76" t="s">
        <v>417</v>
      </c>
      <c r="L76">
        <v>1191</v>
      </c>
      <c r="N76">
        <v>1013</v>
      </c>
      <c r="O76" t="s">
        <v>337</v>
      </c>
      <c r="P76" t="s">
        <v>337</v>
      </c>
      <c r="Q76">
        <v>1</v>
      </c>
      <c r="X76">
        <v>135</v>
      </c>
      <c r="Y76">
        <v>0</v>
      </c>
      <c r="Z76">
        <v>0</v>
      </c>
      <c r="AA76">
        <v>0</v>
      </c>
      <c r="AB76">
        <v>322.76</v>
      </c>
      <c r="AC76">
        <v>0</v>
      </c>
      <c r="AD76">
        <v>1</v>
      </c>
      <c r="AE76">
        <v>1</v>
      </c>
      <c r="AF76" t="s">
        <v>60</v>
      </c>
      <c r="AG76">
        <v>155.25</v>
      </c>
      <c r="AH76">
        <v>2</v>
      </c>
      <c r="AI76">
        <v>50265826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ROW(Source!A47)</f>
        <v>47</v>
      </c>
      <c r="B77">
        <v>50265835</v>
      </c>
      <c r="C77">
        <v>50265825</v>
      </c>
      <c r="D77">
        <v>39608925</v>
      </c>
      <c r="E77">
        <v>70</v>
      </c>
      <c r="F77">
        <v>1</v>
      </c>
      <c r="G77">
        <v>1</v>
      </c>
      <c r="H77">
        <v>1</v>
      </c>
      <c r="I77" t="s">
        <v>338</v>
      </c>
      <c r="J77" t="s">
        <v>3</v>
      </c>
      <c r="K77" t="s">
        <v>339</v>
      </c>
      <c r="L77">
        <v>1191</v>
      </c>
      <c r="N77">
        <v>1013</v>
      </c>
      <c r="O77" t="s">
        <v>337</v>
      </c>
      <c r="P77" t="s">
        <v>337</v>
      </c>
      <c r="Q77">
        <v>1</v>
      </c>
      <c r="X77">
        <v>18.12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2</v>
      </c>
      <c r="AF77" t="s">
        <v>60</v>
      </c>
      <c r="AG77">
        <v>20.838000000000001</v>
      </c>
      <c r="AH77">
        <v>2</v>
      </c>
      <c r="AI77">
        <v>50265827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ROW(Source!A47)</f>
        <v>47</v>
      </c>
      <c r="B78">
        <v>50265836</v>
      </c>
      <c r="C78">
        <v>50265825</v>
      </c>
      <c r="D78">
        <v>39770614</v>
      </c>
      <c r="E78">
        <v>1</v>
      </c>
      <c r="F78">
        <v>1</v>
      </c>
      <c r="G78">
        <v>1</v>
      </c>
      <c r="H78">
        <v>2</v>
      </c>
      <c r="I78" t="s">
        <v>361</v>
      </c>
      <c r="J78" t="s">
        <v>362</v>
      </c>
      <c r="K78" t="s">
        <v>363</v>
      </c>
      <c r="L78">
        <v>1367</v>
      </c>
      <c r="N78">
        <v>1011</v>
      </c>
      <c r="O78" t="s">
        <v>40</v>
      </c>
      <c r="P78" t="s">
        <v>40</v>
      </c>
      <c r="Q78">
        <v>1</v>
      </c>
      <c r="X78">
        <v>18</v>
      </c>
      <c r="Y78">
        <v>0</v>
      </c>
      <c r="Z78">
        <v>1105.53</v>
      </c>
      <c r="AA78">
        <v>533</v>
      </c>
      <c r="AB78">
        <v>0</v>
      </c>
      <c r="AC78">
        <v>0</v>
      </c>
      <c r="AD78">
        <v>1</v>
      </c>
      <c r="AE78">
        <v>0</v>
      </c>
      <c r="AF78" t="s">
        <v>60</v>
      </c>
      <c r="AG78">
        <v>20.7</v>
      </c>
      <c r="AH78">
        <v>2</v>
      </c>
      <c r="AI78">
        <v>50265828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ROW(Source!A47)</f>
        <v>47</v>
      </c>
      <c r="B79">
        <v>50265837</v>
      </c>
      <c r="C79">
        <v>50265825</v>
      </c>
      <c r="D79">
        <v>39770950</v>
      </c>
      <c r="E79">
        <v>1</v>
      </c>
      <c r="F79">
        <v>1</v>
      </c>
      <c r="G79">
        <v>1</v>
      </c>
      <c r="H79">
        <v>2</v>
      </c>
      <c r="I79" t="s">
        <v>418</v>
      </c>
      <c r="J79" t="s">
        <v>419</v>
      </c>
      <c r="K79" t="s">
        <v>420</v>
      </c>
      <c r="L79">
        <v>1367</v>
      </c>
      <c r="N79">
        <v>1011</v>
      </c>
      <c r="O79" t="s">
        <v>40</v>
      </c>
      <c r="P79" t="s">
        <v>40</v>
      </c>
      <c r="Q79">
        <v>1</v>
      </c>
      <c r="X79">
        <v>5.93</v>
      </c>
      <c r="Y79">
        <v>0</v>
      </c>
      <c r="Z79">
        <v>0.5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60</v>
      </c>
      <c r="AG79">
        <v>6.8194999999999988</v>
      </c>
      <c r="AH79">
        <v>2</v>
      </c>
      <c r="AI79">
        <v>50265829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ROW(Source!A47)</f>
        <v>47</v>
      </c>
      <c r="B80">
        <v>50265838</v>
      </c>
      <c r="C80">
        <v>50265825</v>
      </c>
      <c r="D80">
        <v>39771602</v>
      </c>
      <c r="E80">
        <v>1</v>
      </c>
      <c r="F80">
        <v>1</v>
      </c>
      <c r="G80">
        <v>1</v>
      </c>
      <c r="H80">
        <v>2</v>
      </c>
      <c r="I80" t="s">
        <v>343</v>
      </c>
      <c r="J80" t="s">
        <v>344</v>
      </c>
      <c r="K80" t="s">
        <v>345</v>
      </c>
      <c r="L80">
        <v>1367</v>
      </c>
      <c r="N80">
        <v>1011</v>
      </c>
      <c r="O80" t="s">
        <v>40</v>
      </c>
      <c r="P80" t="s">
        <v>40</v>
      </c>
      <c r="Q80">
        <v>1</v>
      </c>
      <c r="X80">
        <v>0.12</v>
      </c>
      <c r="Y80">
        <v>0</v>
      </c>
      <c r="Z80">
        <v>680.88</v>
      </c>
      <c r="AA80">
        <v>396.79</v>
      </c>
      <c r="AB80">
        <v>0</v>
      </c>
      <c r="AC80">
        <v>0</v>
      </c>
      <c r="AD80">
        <v>1</v>
      </c>
      <c r="AE80">
        <v>0</v>
      </c>
      <c r="AF80" t="s">
        <v>60</v>
      </c>
      <c r="AG80">
        <v>0.13799999999999998</v>
      </c>
      <c r="AH80">
        <v>2</v>
      </c>
      <c r="AI80">
        <v>50265830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ROW(Source!A47)</f>
        <v>47</v>
      </c>
      <c r="B81">
        <v>50265839</v>
      </c>
      <c r="C81">
        <v>50265825</v>
      </c>
      <c r="D81">
        <v>39621224</v>
      </c>
      <c r="E81">
        <v>1</v>
      </c>
      <c r="F81">
        <v>1</v>
      </c>
      <c r="G81">
        <v>1</v>
      </c>
      <c r="H81">
        <v>3</v>
      </c>
      <c r="I81" t="s">
        <v>370</v>
      </c>
      <c r="J81" t="s">
        <v>371</v>
      </c>
      <c r="K81" t="s">
        <v>372</v>
      </c>
      <c r="L81">
        <v>1339</v>
      </c>
      <c r="N81">
        <v>1007</v>
      </c>
      <c r="O81" t="s">
        <v>18</v>
      </c>
      <c r="P81" t="s">
        <v>18</v>
      </c>
      <c r="Q81">
        <v>1</v>
      </c>
      <c r="X81">
        <v>1.75</v>
      </c>
      <c r="Y81">
        <v>2.44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1.75</v>
      </c>
      <c r="AH81">
        <v>2</v>
      </c>
      <c r="AI81">
        <v>50265831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ROW(Source!A47)</f>
        <v>47</v>
      </c>
      <c r="B82">
        <v>50265840</v>
      </c>
      <c r="C82">
        <v>50265825</v>
      </c>
      <c r="D82">
        <v>39621707</v>
      </c>
      <c r="E82">
        <v>1</v>
      </c>
      <c r="F82">
        <v>1</v>
      </c>
      <c r="G82">
        <v>1</v>
      </c>
      <c r="H82">
        <v>3</v>
      </c>
      <c r="I82" t="s">
        <v>421</v>
      </c>
      <c r="J82" t="s">
        <v>422</v>
      </c>
      <c r="K82" t="s">
        <v>423</v>
      </c>
      <c r="L82">
        <v>1327</v>
      </c>
      <c r="N82">
        <v>1005</v>
      </c>
      <c r="O82" t="s">
        <v>389</v>
      </c>
      <c r="P82" t="s">
        <v>389</v>
      </c>
      <c r="Q82">
        <v>1</v>
      </c>
      <c r="X82">
        <v>250</v>
      </c>
      <c r="Y82">
        <v>3.62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250</v>
      </c>
      <c r="AH82">
        <v>2</v>
      </c>
      <c r="AI82">
        <v>50265832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ROW(Source!A47)</f>
        <v>47</v>
      </c>
      <c r="B83">
        <v>50265841</v>
      </c>
      <c r="C83">
        <v>50265825</v>
      </c>
      <c r="D83">
        <v>39609739</v>
      </c>
      <c r="E83">
        <v>70</v>
      </c>
      <c r="F83">
        <v>1</v>
      </c>
      <c r="G83">
        <v>1</v>
      </c>
      <c r="H83">
        <v>3</v>
      </c>
      <c r="I83" t="s">
        <v>67</v>
      </c>
      <c r="J83" t="s">
        <v>3</v>
      </c>
      <c r="K83" t="s">
        <v>68</v>
      </c>
      <c r="L83">
        <v>1339</v>
      </c>
      <c r="N83">
        <v>1007</v>
      </c>
      <c r="O83" t="s">
        <v>18</v>
      </c>
      <c r="P83" t="s">
        <v>18</v>
      </c>
      <c r="Q83">
        <v>1</v>
      </c>
      <c r="X83">
        <v>102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 t="s">
        <v>3</v>
      </c>
      <c r="AG83">
        <v>102</v>
      </c>
      <c r="AH83">
        <v>2</v>
      </c>
      <c r="AI83">
        <v>50265833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ROW(Source!A49)</f>
        <v>49</v>
      </c>
      <c r="B84">
        <v>50265863</v>
      </c>
      <c r="C84">
        <v>50265843</v>
      </c>
      <c r="D84">
        <v>39608741</v>
      </c>
      <c r="E84">
        <v>70</v>
      </c>
      <c r="F84">
        <v>1</v>
      </c>
      <c r="G84">
        <v>1</v>
      </c>
      <c r="H84">
        <v>1</v>
      </c>
      <c r="I84" t="s">
        <v>335</v>
      </c>
      <c r="J84" t="s">
        <v>3</v>
      </c>
      <c r="K84" t="s">
        <v>336</v>
      </c>
      <c r="L84">
        <v>1191</v>
      </c>
      <c r="N84">
        <v>1013</v>
      </c>
      <c r="O84" t="s">
        <v>337</v>
      </c>
      <c r="P84" t="s">
        <v>337</v>
      </c>
      <c r="Q84">
        <v>1</v>
      </c>
      <c r="X84">
        <v>360</v>
      </c>
      <c r="Y84">
        <v>0</v>
      </c>
      <c r="Z84">
        <v>0</v>
      </c>
      <c r="AA84">
        <v>0</v>
      </c>
      <c r="AB84">
        <v>365.7</v>
      </c>
      <c r="AC84">
        <v>0</v>
      </c>
      <c r="AD84">
        <v>1</v>
      </c>
      <c r="AE84">
        <v>1</v>
      </c>
      <c r="AF84" t="s">
        <v>60</v>
      </c>
      <c r="AG84">
        <v>413.99999999999994</v>
      </c>
      <c r="AH84">
        <v>2</v>
      </c>
      <c r="AI84">
        <v>50265844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ROW(Source!A49)</f>
        <v>49</v>
      </c>
      <c r="B85">
        <v>50265864</v>
      </c>
      <c r="C85">
        <v>50265843</v>
      </c>
      <c r="D85">
        <v>39608925</v>
      </c>
      <c r="E85">
        <v>70</v>
      </c>
      <c r="F85">
        <v>1</v>
      </c>
      <c r="G85">
        <v>1</v>
      </c>
      <c r="H85">
        <v>1</v>
      </c>
      <c r="I85" t="s">
        <v>338</v>
      </c>
      <c r="J85" t="s">
        <v>3</v>
      </c>
      <c r="K85" t="s">
        <v>339</v>
      </c>
      <c r="L85">
        <v>1191</v>
      </c>
      <c r="N85">
        <v>1013</v>
      </c>
      <c r="O85" t="s">
        <v>337</v>
      </c>
      <c r="P85" t="s">
        <v>337</v>
      </c>
      <c r="Q85">
        <v>1</v>
      </c>
      <c r="X85">
        <v>30.37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2</v>
      </c>
      <c r="AF85" t="s">
        <v>60</v>
      </c>
      <c r="AG85">
        <v>34.9255</v>
      </c>
      <c r="AH85">
        <v>2</v>
      </c>
      <c r="AI85">
        <v>50265845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ROW(Source!A49)</f>
        <v>49</v>
      </c>
      <c r="B86">
        <v>50265865</v>
      </c>
      <c r="C86">
        <v>50265843</v>
      </c>
      <c r="D86">
        <v>39770614</v>
      </c>
      <c r="E86">
        <v>1</v>
      </c>
      <c r="F86">
        <v>1</v>
      </c>
      <c r="G86">
        <v>1</v>
      </c>
      <c r="H86">
        <v>2</v>
      </c>
      <c r="I86" t="s">
        <v>361</v>
      </c>
      <c r="J86" t="s">
        <v>362</v>
      </c>
      <c r="K86" t="s">
        <v>363</v>
      </c>
      <c r="L86">
        <v>1367</v>
      </c>
      <c r="N86">
        <v>1011</v>
      </c>
      <c r="O86" t="s">
        <v>40</v>
      </c>
      <c r="P86" t="s">
        <v>40</v>
      </c>
      <c r="Q86">
        <v>1</v>
      </c>
      <c r="X86">
        <v>27.25</v>
      </c>
      <c r="Y86">
        <v>0</v>
      </c>
      <c r="Z86">
        <v>1105.53</v>
      </c>
      <c r="AA86">
        <v>533</v>
      </c>
      <c r="AB86">
        <v>0</v>
      </c>
      <c r="AC86">
        <v>0</v>
      </c>
      <c r="AD86">
        <v>1</v>
      </c>
      <c r="AE86">
        <v>0</v>
      </c>
      <c r="AF86" t="s">
        <v>60</v>
      </c>
      <c r="AG86">
        <v>31.337499999999999</v>
      </c>
      <c r="AH86">
        <v>2</v>
      </c>
      <c r="AI86">
        <v>50265846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ROW(Source!A49)</f>
        <v>49</v>
      </c>
      <c r="B87">
        <v>50265866</v>
      </c>
      <c r="C87">
        <v>50265843</v>
      </c>
      <c r="D87">
        <v>39770672</v>
      </c>
      <c r="E87">
        <v>1</v>
      </c>
      <c r="F87">
        <v>1</v>
      </c>
      <c r="G87">
        <v>1</v>
      </c>
      <c r="H87">
        <v>2</v>
      </c>
      <c r="I87" t="s">
        <v>364</v>
      </c>
      <c r="J87" t="s">
        <v>365</v>
      </c>
      <c r="K87" t="s">
        <v>366</v>
      </c>
      <c r="L87">
        <v>1367</v>
      </c>
      <c r="N87">
        <v>1011</v>
      </c>
      <c r="O87" t="s">
        <v>40</v>
      </c>
      <c r="P87" t="s">
        <v>40</v>
      </c>
      <c r="Q87">
        <v>1</v>
      </c>
      <c r="X87">
        <v>1.1499999999999999</v>
      </c>
      <c r="Y87">
        <v>0</v>
      </c>
      <c r="Z87">
        <v>1720.97</v>
      </c>
      <c r="AA87">
        <v>533</v>
      </c>
      <c r="AB87">
        <v>0</v>
      </c>
      <c r="AC87">
        <v>0</v>
      </c>
      <c r="AD87">
        <v>1</v>
      </c>
      <c r="AE87">
        <v>0</v>
      </c>
      <c r="AF87" t="s">
        <v>60</v>
      </c>
      <c r="AG87">
        <v>1.3224999999999998</v>
      </c>
      <c r="AH87">
        <v>2</v>
      </c>
      <c r="AI87">
        <v>50265847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ROW(Source!A49)</f>
        <v>49</v>
      </c>
      <c r="B88">
        <v>50265867</v>
      </c>
      <c r="C88">
        <v>50265843</v>
      </c>
      <c r="D88">
        <v>39770826</v>
      </c>
      <c r="E88">
        <v>1</v>
      </c>
      <c r="F88">
        <v>1</v>
      </c>
      <c r="G88">
        <v>1</v>
      </c>
      <c r="H88">
        <v>2</v>
      </c>
      <c r="I88" t="s">
        <v>51</v>
      </c>
      <c r="J88" t="s">
        <v>53</v>
      </c>
      <c r="K88" t="s">
        <v>52</v>
      </c>
      <c r="L88">
        <v>1367</v>
      </c>
      <c r="N88">
        <v>1011</v>
      </c>
      <c r="O88" t="s">
        <v>40</v>
      </c>
      <c r="P88" t="s">
        <v>40</v>
      </c>
      <c r="Q88">
        <v>1</v>
      </c>
      <c r="X88">
        <v>0.25</v>
      </c>
      <c r="Y88">
        <v>0</v>
      </c>
      <c r="Z88">
        <v>1690.48</v>
      </c>
      <c r="AA88">
        <v>456.01</v>
      </c>
      <c r="AB88">
        <v>0</v>
      </c>
      <c r="AC88">
        <v>0</v>
      </c>
      <c r="AD88">
        <v>1</v>
      </c>
      <c r="AE88">
        <v>0</v>
      </c>
      <c r="AF88" t="s">
        <v>60</v>
      </c>
      <c r="AG88">
        <v>0.28749999999999998</v>
      </c>
      <c r="AH88">
        <v>2</v>
      </c>
      <c r="AI88">
        <v>50265848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ROW(Source!A49)</f>
        <v>49</v>
      </c>
      <c r="B89">
        <v>50265868</v>
      </c>
      <c r="C89">
        <v>50265843</v>
      </c>
      <c r="D89">
        <v>39770949</v>
      </c>
      <c r="E89">
        <v>1</v>
      </c>
      <c r="F89">
        <v>1</v>
      </c>
      <c r="G89">
        <v>1</v>
      </c>
      <c r="H89">
        <v>2</v>
      </c>
      <c r="I89" t="s">
        <v>340</v>
      </c>
      <c r="J89" t="s">
        <v>341</v>
      </c>
      <c r="K89" t="s">
        <v>342</v>
      </c>
      <c r="L89">
        <v>1367</v>
      </c>
      <c r="N89">
        <v>1011</v>
      </c>
      <c r="O89" t="s">
        <v>40</v>
      </c>
      <c r="P89" t="s">
        <v>40</v>
      </c>
      <c r="Q89">
        <v>1</v>
      </c>
      <c r="X89">
        <v>18</v>
      </c>
      <c r="Y89">
        <v>0</v>
      </c>
      <c r="Z89">
        <v>1.9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60</v>
      </c>
      <c r="AG89">
        <v>20.7</v>
      </c>
      <c r="AH89">
        <v>2</v>
      </c>
      <c r="AI89">
        <v>50265849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ROW(Source!A49)</f>
        <v>49</v>
      </c>
      <c r="B90">
        <v>50265869</v>
      </c>
      <c r="C90">
        <v>50265843</v>
      </c>
      <c r="D90">
        <v>39771602</v>
      </c>
      <c r="E90">
        <v>1</v>
      </c>
      <c r="F90">
        <v>1</v>
      </c>
      <c r="G90">
        <v>1</v>
      </c>
      <c r="H90">
        <v>2</v>
      </c>
      <c r="I90" t="s">
        <v>343</v>
      </c>
      <c r="J90" t="s">
        <v>344</v>
      </c>
      <c r="K90" t="s">
        <v>345</v>
      </c>
      <c r="L90">
        <v>1367</v>
      </c>
      <c r="N90">
        <v>1011</v>
      </c>
      <c r="O90" t="s">
        <v>40</v>
      </c>
      <c r="P90" t="s">
        <v>40</v>
      </c>
      <c r="Q90">
        <v>1</v>
      </c>
      <c r="X90">
        <v>1.72</v>
      </c>
      <c r="Y90">
        <v>0</v>
      </c>
      <c r="Z90">
        <v>680.88</v>
      </c>
      <c r="AA90">
        <v>396.79</v>
      </c>
      <c r="AB90">
        <v>0</v>
      </c>
      <c r="AC90">
        <v>0</v>
      </c>
      <c r="AD90">
        <v>1</v>
      </c>
      <c r="AE90">
        <v>0</v>
      </c>
      <c r="AF90" t="s">
        <v>60</v>
      </c>
      <c r="AG90">
        <v>1.9779999999999998</v>
      </c>
      <c r="AH90">
        <v>2</v>
      </c>
      <c r="AI90">
        <v>50265850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ROW(Source!A49)</f>
        <v>49</v>
      </c>
      <c r="B91">
        <v>50265870</v>
      </c>
      <c r="C91">
        <v>50265843</v>
      </c>
      <c r="D91">
        <v>39771814</v>
      </c>
      <c r="E91">
        <v>1</v>
      </c>
      <c r="F91">
        <v>1</v>
      </c>
      <c r="G91">
        <v>1</v>
      </c>
      <c r="H91">
        <v>2</v>
      </c>
      <c r="I91" t="s">
        <v>367</v>
      </c>
      <c r="J91" t="s">
        <v>368</v>
      </c>
      <c r="K91" t="s">
        <v>369</v>
      </c>
      <c r="L91">
        <v>1367</v>
      </c>
      <c r="N91">
        <v>1011</v>
      </c>
      <c r="O91" t="s">
        <v>40</v>
      </c>
      <c r="P91" t="s">
        <v>40</v>
      </c>
      <c r="Q91">
        <v>1</v>
      </c>
      <c r="X91">
        <v>104</v>
      </c>
      <c r="Y91">
        <v>0</v>
      </c>
      <c r="Z91">
        <v>41.17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60</v>
      </c>
      <c r="AG91">
        <v>119.6</v>
      </c>
      <c r="AH91">
        <v>2</v>
      </c>
      <c r="AI91">
        <v>50265851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ROW(Source!A49)</f>
        <v>49</v>
      </c>
      <c r="B92">
        <v>50265871</v>
      </c>
      <c r="C92">
        <v>50265843</v>
      </c>
      <c r="D92">
        <v>39621224</v>
      </c>
      <c r="E92">
        <v>1</v>
      </c>
      <c r="F92">
        <v>1</v>
      </c>
      <c r="G92">
        <v>1</v>
      </c>
      <c r="H92">
        <v>3</v>
      </c>
      <c r="I92" t="s">
        <v>370</v>
      </c>
      <c r="J92" t="s">
        <v>371</v>
      </c>
      <c r="K92" t="s">
        <v>372</v>
      </c>
      <c r="L92">
        <v>1339</v>
      </c>
      <c r="N92">
        <v>1007</v>
      </c>
      <c r="O92" t="s">
        <v>18</v>
      </c>
      <c r="P92" t="s">
        <v>18</v>
      </c>
      <c r="Q92">
        <v>1</v>
      </c>
      <c r="X92">
        <v>0.28299999999999997</v>
      </c>
      <c r="Y92">
        <v>2.44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0.28299999999999997</v>
      </c>
      <c r="AH92">
        <v>2</v>
      </c>
      <c r="AI92">
        <v>50265852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ROW(Source!A49)</f>
        <v>49</v>
      </c>
      <c r="B93">
        <v>50265872</v>
      </c>
      <c r="C93">
        <v>50265843</v>
      </c>
      <c r="D93">
        <v>39621707</v>
      </c>
      <c r="E93">
        <v>1</v>
      </c>
      <c r="F93">
        <v>1</v>
      </c>
      <c r="G93">
        <v>1</v>
      </c>
      <c r="H93">
        <v>3</v>
      </c>
      <c r="I93" t="s">
        <v>421</v>
      </c>
      <c r="J93" t="s">
        <v>422</v>
      </c>
      <c r="K93" t="s">
        <v>423</v>
      </c>
      <c r="L93">
        <v>1327</v>
      </c>
      <c r="N93">
        <v>1005</v>
      </c>
      <c r="O93" t="s">
        <v>389</v>
      </c>
      <c r="P93" t="s">
        <v>389</v>
      </c>
      <c r="Q93">
        <v>1</v>
      </c>
      <c r="X93">
        <v>88.2</v>
      </c>
      <c r="Y93">
        <v>3.62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88.2</v>
      </c>
      <c r="AH93">
        <v>2</v>
      </c>
      <c r="AI93">
        <v>50265853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ROW(Source!A49)</f>
        <v>49</v>
      </c>
      <c r="B94">
        <v>50265873</v>
      </c>
      <c r="C94">
        <v>50265843</v>
      </c>
      <c r="D94">
        <v>39622311</v>
      </c>
      <c r="E94">
        <v>1</v>
      </c>
      <c r="F94">
        <v>1</v>
      </c>
      <c r="G94">
        <v>1</v>
      </c>
      <c r="H94">
        <v>3</v>
      </c>
      <c r="I94" t="s">
        <v>71</v>
      </c>
      <c r="J94" t="s">
        <v>73</v>
      </c>
      <c r="K94" t="s">
        <v>72</v>
      </c>
      <c r="L94">
        <v>1348</v>
      </c>
      <c r="N94">
        <v>1009</v>
      </c>
      <c r="O94" t="s">
        <v>28</v>
      </c>
      <c r="P94" t="s">
        <v>28</v>
      </c>
      <c r="Q94">
        <v>1000</v>
      </c>
      <c r="X94">
        <v>0.13</v>
      </c>
      <c r="Y94">
        <v>10315.01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0.13</v>
      </c>
      <c r="AH94">
        <v>2</v>
      </c>
      <c r="AI94">
        <v>50265854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ROW(Source!A49)</f>
        <v>49</v>
      </c>
      <c r="B95">
        <v>50265874</v>
      </c>
      <c r="C95">
        <v>50265843</v>
      </c>
      <c r="D95">
        <v>39623610</v>
      </c>
      <c r="E95">
        <v>1</v>
      </c>
      <c r="F95">
        <v>1</v>
      </c>
      <c r="G95">
        <v>1</v>
      </c>
      <c r="H95">
        <v>3</v>
      </c>
      <c r="I95" t="s">
        <v>346</v>
      </c>
      <c r="J95" t="s">
        <v>347</v>
      </c>
      <c r="K95" t="s">
        <v>348</v>
      </c>
      <c r="L95">
        <v>1348</v>
      </c>
      <c r="N95">
        <v>1009</v>
      </c>
      <c r="O95" t="s">
        <v>28</v>
      </c>
      <c r="P95" t="s">
        <v>28</v>
      </c>
      <c r="Q95">
        <v>1000</v>
      </c>
      <c r="X95">
        <v>1.2999999999999999E-2</v>
      </c>
      <c r="Y95">
        <v>11978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1.2999999999999999E-2</v>
      </c>
      <c r="AH95">
        <v>2</v>
      </c>
      <c r="AI95">
        <v>50265855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ROW(Source!A49)</f>
        <v>49</v>
      </c>
      <c r="B96">
        <v>50265875</v>
      </c>
      <c r="C96">
        <v>50265843</v>
      </c>
      <c r="D96">
        <v>39625749</v>
      </c>
      <c r="E96">
        <v>1</v>
      </c>
      <c r="F96">
        <v>1</v>
      </c>
      <c r="G96">
        <v>1</v>
      </c>
      <c r="H96">
        <v>3</v>
      </c>
      <c r="I96" t="s">
        <v>377</v>
      </c>
      <c r="J96" t="s">
        <v>378</v>
      </c>
      <c r="K96" t="s">
        <v>379</v>
      </c>
      <c r="L96">
        <v>1348</v>
      </c>
      <c r="N96">
        <v>1009</v>
      </c>
      <c r="O96" t="s">
        <v>28</v>
      </c>
      <c r="P96" t="s">
        <v>28</v>
      </c>
      <c r="Q96">
        <v>1000</v>
      </c>
      <c r="X96">
        <v>2.5000000000000001E-2</v>
      </c>
      <c r="Y96">
        <v>734.5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2.5000000000000001E-2</v>
      </c>
      <c r="AH96">
        <v>2</v>
      </c>
      <c r="AI96">
        <v>50265856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ROW(Source!A49)</f>
        <v>49</v>
      </c>
      <c r="B97">
        <v>50265876</v>
      </c>
      <c r="C97">
        <v>50265843</v>
      </c>
      <c r="D97">
        <v>39609739</v>
      </c>
      <c r="E97">
        <v>70</v>
      </c>
      <c r="F97">
        <v>1</v>
      </c>
      <c r="G97">
        <v>1</v>
      </c>
      <c r="H97">
        <v>3</v>
      </c>
      <c r="I97" t="s">
        <v>67</v>
      </c>
      <c r="J97" t="s">
        <v>3</v>
      </c>
      <c r="K97" t="s">
        <v>68</v>
      </c>
      <c r="L97">
        <v>1339</v>
      </c>
      <c r="N97">
        <v>1007</v>
      </c>
      <c r="O97" t="s">
        <v>18</v>
      </c>
      <c r="P97" t="s">
        <v>18</v>
      </c>
      <c r="Q97">
        <v>1</v>
      </c>
      <c r="X97">
        <v>101.5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 t="s">
        <v>3</v>
      </c>
      <c r="AG97">
        <v>101.5</v>
      </c>
      <c r="AH97">
        <v>2</v>
      </c>
      <c r="AI97">
        <v>50265857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ROW(Source!A49)</f>
        <v>49</v>
      </c>
      <c r="B98">
        <v>50265877</v>
      </c>
      <c r="C98">
        <v>50265843</v>
      </c>
      <c r="D98">
        <v>39640745</v>
      </c>
      <c r="E98">
        <v>1</v>
      </c>
      <c r="F98">
        <v>1</v>
      </c>
      <c r="G98">
        <v>1</v>
      </c>
      <c r="H98">
        <v>3</v>
      </c>
      <c r="I98" t="s">
        <v>424</v>
      </c>
      <c r="J98" t="s">
        <v>425</v>
      </c>
      <c r="K98" t="s">
        <v>426</v>
      </c>
      <c r="L98">
        <v>1348</v>
      </c>
      <c r="N98">
        <v>1009</v>
      </c>
      <c r="O98" t="s">
        <v>28</v>
      </c>
      <c r="P98" t="s">
        <v>28</v>
      </c>
      <c r="Q98">
        <v>1000</v>
      </c>
      <c r="X98">
        <v>3.0300000000000001E-2</v>
      </c>
      <c r="Y98">
        <v>4455.2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3.0300000000000001E-2</v>
      </c>
      <c r="AH98">
        <v>2</v>
      </c>
      <c r="AI98">
        <v>50265858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ROW(Source!A49)</f>
        <v>49</v>
      </c>
      <c r="B99">
        <v>50265878</v>
      </c>
      <c r="C99">
        <v>50265843</v>
      </c>
      <c r="D99">
        <v>39611090</v>
      </c>
      <c r="E99">
        <v>70</v>
      </c>
      <c r="F99">
        <v>1</v>
      </c>
      <c r="G99">
        <v>1</v>
      </c>
      <c r="H99">
        <v>3</v>
      </c>
      <c r="I99" t="s">
        <v>26</v>
      </c>
      <c r="J99" t="s">
        <v>3</v>
      </c>
      <c r="K99" t="s">
        <v>27</v>
      </c>
      <c r="L99">
        <v>1348</v>
      </c>
      <c r="N99">
        <v>1009</v>
      </c>
      <c r="O99" t="s">
        <v>28</v>
      </c>
      <c r="P99" t="s">
        <v>28</v>
      </c>
      <c r="Q99">
        <v>1000</v>
      </c>
      <c r="X99">
        <v>6.6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 t="s">
        <v>3</v>
      </c>
      <c r="AG99">
        <v>6.6</v>
      </c>
      <c r="AH99">
        <v>2</v>
      </c>
      <c r="AI99">
        <v>50265859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ROW(Source!A49)</f>
        <v>49</v>
      </c>
      <c r="B100">
        <v>50265879</v>
      </c>
      <c r="C100">
        <v>50265843</v>
      </c>
      <c r="D100">
        <v>39644911</v>
      </c>
      <c r="E100">
        <v>1</v>
      </c>
      <c r="F100">
        <v>1</v>
      </c>
      <c r="G100">
        <v>1</v>
      </c>
      <c r="H100">
        <v>3</v>
      </c>
      <c r="I100" t="s">
        <v>427</v>
      </c>
      <c r="J100" t="s">
        <v>428</v>
      </c>
      <c r="K100" t="s">
        <v>429</v>
      </c>
      <c r="L100">
        <v>1339</v>
      </c>
      <c r="N100">
        <v>1007</v>
      </c>
      <c r="O100" t="s">
        <v>18</v>
      </c>
      <c r="P100" t="s">
        <v>18</v>
      </c>
      <c r="Q100">
        <v>1</v>
      </c>
      <c r="X100">
        <v>0.14000000000000001</v>
      </c>
      <c r="Y100">
        <v>1100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0.14000000000000001</v>
      </c>
      <c r="AH100">
        <v>2</v>
      </c>
      <c r="AI100">
        <v>50265860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ROW(Source!A49)</f>
        <v>49</v>
      </c>
      <c r="B101">
        <v>50265880</v>
      </c>
      <c r="C101">
        <v>50265843</v>
      </c>
      <c r="D101">
        <v>39644919</v>
      </c>
      <c r="E101">
        <v>1</v>
      </c>
      <c r="F101">
        <v>1</v>
      </c>
      <c r="G101">
        <v>1</v>
      </c>
      <c r="H101">
        <v>3</v>
      </c>
      <c r="I101" t="s">
        <v>383</v>
      </c>
      <c r="J101" t="s">
        <v>384</v>
      </c>
      <c r="K101" t="s">
        <v>385</v>
      </c>
      <c r="L101">
        <v>1339</v>
      </c>
      <c r="N101">
        <v>1007</v>
      </c>
      <c r="O101" t="s">
        <v>18</v>
      </c>
      <c r="P101" t="s">
        <v>18</v>
      </c>
      <c r="Q101">
        <v>1</v>
      </c>
      <c r="X101">
        <v>0.47</v>
      </c>
      <c r="Y101">
        <v>1056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0.47</v>
      </c>
      <c r="AH101">
        <v>2</v>
      </c>
      <c r="AI101">
        <v>50265861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ROW(Source!A49)</f>
        <v>49</v>
      </c>
      <c r="B102">
        <v>50265881</v>
      </c>
      <c r="C102">
        <v>50265843</v>
      </c>
      <c r="D102">
        <v>39646108</v>
      </c>
      <c r="E102">
        <v>1</v>
      </c>
      <c r="F102">
        <v>1</v>
      </c>
      <c r="G102">
        <v>1</v>
      </c>
      <c r="H102">
        <v>3</v>
      </c>
      <c r="I102" t="s">
        <v>386</v>
      </c>
      <c r="J102" t="s">
        <v>387</v>
      </c>
      <c r="K102" t="s">
        <v>388</v>
      </c>
      <c r="L102">
        <v>1327</v>
      </c>
      <c r="N102">
        <v>1005</v>
      </c>
      <c r="O102" t="s">
        <v>389</v>
      </c>
      <c r="P102" t="s">
        <v>389</v>
      </c>
      <c r="Q102">
        <v>1</v>
      </c>
      <c r="X102">
        <v>39.200000000000003</v>
      </c>
      <c r="Y102">
        <v>35.53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39.200000000000003</v>
      </c>
      <c r="AH102">
        <v>2</v>
      </c>
      <c r="AI102">
        <v>50265862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ROW(Source!A52)</f>
        <v>52</v>
      </c>
      <c r="B103">
        <v>50265890</v>
      </c>
      <c r="C103">
        <v>50265884</v>
      </c>
      <c r="D103">
        <v>49188501</v>
      </c>
      <c r="E103">
        <v>117</v>
      </c>
      <c r="F103">
        <v>1</v>
      </c>
      <c r="G103">
        <v>1</v>
      </c>
      <c r="H103">
        <v>1</v>
      </c>
      <c r="I103" t="s">
        <v>416</v>
      </c>
      <c r="J103" t="s">
        <v>3</v>
      </c>
      <c r="K103" t="s">
        <v>430</v>
      </c>
      <c r="L103">
        <v>1191</v>
      </c>
      <c r="N103">
        <v>1013</v>
      </c>
      <c r="O103" t="s">
        <v>337</v>
      </c>
      <c r="P103" t="s">
        <v>337</v>
      </c>
      <c r="Q103">
        <v>1</v>
      </c>
      <c r="X103">
        <v>8</v>
      </c>
      <c r="Y103">
        <v>0</v>
      </c>
      <c r="Z103">
        <v>0</v>
      </c>
      <c r="AA103">
        <v>0</v>
      </c>
      <c r="AB103">
        <v>322.76</v>
      </c>
      <c r="AC103">
        <v>0</v>
      </c>
      <c r="AD103">
        <v>1</v>
      </c>
      <c r="AE103">
        <v>1</v>
      </c>
      <c r="AF103" t="s">
        <v>3</v>
      </c>
      <c r="AG103">
        <v>8</v>
      </c>
      <c r="AH103">
        <v>2</v>
      </c>
      <c r="AI103">
        <v>50265885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ROW(Source!A52)</f>
        <v>52</v>
      </c>
      <c r="B104">
        <v>50265891</v>
      </c>
      <c r="C104">
        <v>50265884</v>
      </c>
      <c r="D104">
        <v>49188735</v>
      </c>
      <c r="E104">
        <v>117</v>
      </c>
      <c r="F104">
        <v>1</v>
      </c>
      <c r="G104">
        <v>1</v>
      </c>
      <c r="H104">
        <v>1</v>
      </c>
      <c r="I104" t="s">
        <v>338</v>
      </c>
      <c r="J104" t="s">
        <v>3</v>
      </c>
      <c r="K104" t="s">
        <v>339</v>
      </c>
      <c r="L104">
        <v>1191</v>
      </c>
      <c r="N104">
        <v>1013</v>
      </c>
      <c r="O104" t="s">
        <v>337</v>
      </c>
      <c r="P104" t="s">
        <v>337</v>
      </c>
      <c r="Q104">
        <v>1</v>
      </c>
      <c r="X104">
        <v>23.2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3</v>
      </c>
      <c r="AG104">
        <v>23.2</v>
      </c>
      <c r="AH104">
        <v>2</v>
      </c>
      <c r="AI104">
        <v>50265886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ROW(Source!A52)</f>
        <v>52</v>
      </c>
      <c r="B105">
        <v>50265892</v>
      </c>
      <c r="C105">
        <v>50265884</v>
      </c>
      <c r="D105">
        <v>49194793</v>
      </c>
      <c r="E105">
        <v>1</v>
      </c>
      <c r="F105">
        <v>1</v>
      </c>
      <c r="G105">
        <v>1</v>
      </c>
      <c r="H105">
        <v>2</v>
      </c>
      <c r="I105" t="s">
        <v>431</v>
      </c>
      <c r="J105" t="s">
        <v>432</v>
      </c>
      <c r="K105" t="s">
        <v>433</v>
      </c>
      <c r="L105">
        <v>1368</v>
      </c>
      <c r="N105">
        <v>1011</v>
      </c>
      <c r="O105" t="s">
        <v>434</v>
      </c>
      <c r="P105" t="s">
        <v>434</v>
      </c>
      <c r="Q105">
        <v>1</v>
      </c>
      <c r="X105">
        <v>5.8</v>
      </c>
      <c r="Y105">
        <v>0</v>
      </c>
      <c r="Z105">
        <v>887.54</v>
      </c>
      <c r="AA105">
        <v>533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5.8</v>
      </c>
      <c r="AH105">
        <v>2</v>
      </c>
      <c r="AI105">
        <v>50265887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ROW(Source!A52)</f>
        <v>52</v>
      </c>
      <c r="B106">
        <v>50265893</v>
      </c>
      <c r="C106">
        <v>50265884</v>
      </c>
      <c r="D106">
        <v>49194839</v>
      </c>
      <c r="E106">
        <v>1</v>
      </c>
      <c r="F106">
        <v>1</v>
      </c>
      <c r="G106">
        <v>1</v>
      </c>
      <c r="H106">
        <v>2</v>
      </c>
      <c r="I106" t="s">
        <v>436</v>
      </c>
      <c r="J106" t="s">
        <v>437</v>
      </c>
      <c r="K106" t="s">
        <v>438</v>
      </c>
      <c r="L106">
        <v>1368</v>
      </c>
      <c r="N106">
        <v>1011</v>
      </c>
      <c r="O106" t="s">
        <v>434</v>
      </c>
      <c r="P106" t="s">
        <v>434</v>
      </c>
      <c r="Q106">
        <v>1</v>
      </c>
      <c r="X106">
        <v>17.399999999999999</v>
      </c>
      <c r="Y106">
        <v>0</v>
      </c>
      <c r="Z106">
        <v>1697.9</v>
      </c>
      <c r="AA106">
        <v>533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17.399999999999999</v>
      </c>
      <c r="AH106">
        <v>2</v>
      </c>
      <c r="AI106">
        <v>50265888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ROW(Source!A52)</f>
        <v>52</v>
      </c>
      <c r="B107">
        <v>50265894</v>
      </c>
      <c r="C107">
        <v>50265884</v>
      </c>
      <c r="D107">
        <v>49265821</v>
      </c>
      <c r="E107">
        <v>1</v>
      </c>
      <c r="F107">
        <v>1</v>
      </c>
      <c r="G107">
        <v>1</v>
      </c>
      <c r="H107">
        <v>3</v>
      </c>
      <c r="I107" t="s">
        <v>439</v>
      </c>
      <c r="J107" t="s">
        <v>440</v>
      </c>
      <c r="K107" t="s">
        <v>441</v>
      </c>
      <c r="L107">
        <v>1339</v>
      </c>
      <c r="N107">
        <v>1007</v>
      </c>
      <c r="O107" t="s">
        <v>18</v>
      </c>
      <c r="P107" t="s">
        <v>18</v>
      </c>
      <c r="Q107">
        <v>1</v>
      </c>
      <c r="X107">
        <v>0.03</v>
      </c>
      <c r="Y107">
        <v>2184.44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0.03</v>
      </c>
      <c r="AH107">
        <v>2</v>
      </c>
      <c r="AI107">
        <v>50265889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ROW(Source!A54)</f>
        <v>54</v>
      </c>
      <c r="B108">
        <v>50265898</v>
      </c>
      <c r="C108">
        <v>50265896</v>
      </c>
      <c r="D108">
        <v>49188541</v>
      </c>
      <c r="E108">
        <v>117</v>
      </c>
      <c r="F108">
        <v>1</v>
      </c>
      <c r="G108">
        <v>1</v>
      </c>
      <c r="H108">
        <v>1</v>
      </c>
      <c r="I108" t="s">
        <v>442</v>
      </c>
      <c r="J108" t="s">
        <v>3</v>
      </c>
      <c r="K108" t="s">
        <v>443</v>
      </c>
      <c r="L108">
        <v>1191</v>
      </c>
      <c r="N108">
        <v>1013</v>
      </c>
      <c r="O108" t="s">
        <v>337</v>
      </c>
      <c r="P108" t="s">
        <v>337</v>
      </c>
      <c r="Q108">
        <v>1</v>
      </c>
      <c r="X108">
        <v>100</v>
      </c>
      <c r="Y108">
        <v>0</v>
      </c>
      <c r="Z108">
        <v>0</v>
      </c>
      <c r="AA108">
        <v>0</v>
      </c>
      <c r="AB108">
        <v>352.37</v>
      </c>
      <c r="AC108">
        <v>0</v>
      </c>
      <c r="AD108">
        <v>1</v>
      </c>
      <c r="AE108">
        <v>1</v>
      </c>
      <c r="AF108" t="s">
        <v>3</v>
      </c>
      <c r="AG108">
        <v>100</v>
      </c>
      <c r="AH108">
        <v>2</v>
      </c>
      <c r="AI108">
        <v>50265897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ROW(Source!A55)</f>
        <v>55</v>
      </c>
      <c r="B109">
        <v>50265904</v>
      </c>
      <c r="C109">
        <v>50265899</v>
      </c>
      <c r="D109">
        <v>49188541</v>
      </c>
      <c r="E109">
        <v>117</v>
      </c>
      <c r="F109">
        <v>1</v>
      </c>
      <c r="G109">
        <v>1</v>
      </c>
      <c r="H109">
        <v>1</v>
      </c>
      <c r="I109" t="s">
        <v>442</v>
      </c>
      <c r="J109" t="s">
        <v>3</v>
      </c>
      <c r="K109" t="s">
        <v>443</v>
      </c>
      <c r="L109">
        <v>1191</v>
      </c>
      <c r="N109">
        <v>1013</v>
      </c>
      <c r="O109" t="s">
        <v>337</v>
      </c>
      <c r="P109" t="s">
        <v>337</v>
      </c>
      <c r="Q109">
        <v>1</v>
      </c>
      <c r="X109">
        <v>12.53</v>
      </c>
      <c r="Y109">
        <v>0</v>
      </c>
      <c r="Z109">
        <v>0</v>
      </c>
      <c r="AA109">
        <v>0</v>
      </c>
      <c r="AB109">
        <v>352.37</v>
      </c>
      <c r="AC109">
        <v>0</v>
      </c>
      <c r="AD109">
        <v>1</v>
      </c>
      <c r="AE109">
        <v>1</v>
      </c>
      <c r="AF109" t="s">
        <v>3</v>
      </c>
      <c r="AG109">
        <v>12.53</v>
      </c>
      <c r="AH109">
        <v>2</v>
      </c>
      <c r="AI109">
        <v>50265900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ROW(Source!A55)</f>
        <v>55</v>
      </c>
      <c r="B110">
        <v>50265905</v>
      </c>
      <c r="C110">
        <v>50265899</v>
      </c>
      <c r="D110">
        <v>49188735</v>
      </c>
      <c r="E110">
        <v>117</v>
      </c>
      <c r="F110">
        <v>1</v>
      </c>
      <c r="G110">
        <v>1</v>
      </c>
      <c r="H110">
        <v>1</v>
      </c>
      <c r="I110" t="s">
        <v>338</v>
      </c>
      <c r="J110" t="s">
        <v>3</v>
      </c>
      <c r="K110" t="s">
        <v>339</v>
      </c>
      <c r="L110">
        <v>1191</v>
      </c>
      <c r="N110">
        <v>1013</v>
      </c>
      <c r="O110" t="s">
        <v>337</v>
      </c>
      <c r="P110" t="s">
        <v>337</v>
      </c>
      <c r="Q110">
        <v>1</v>
      </c>
      <c r="X110">
        <v>2.62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2</v>
      </c>
      <c r="AF110" t="s">
        <v>3</v>
      </c>
      <c r="AG110">
        <v>2.62</v>
      </c>
      <c r="AH110">
        <v>2</v>
      </c>
      <c r="AI110">
        <v>50265901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ROW(Source!A55)</f>
        <v>55</v>
      </c>
      <c r="B111">
        <v>50265906</v>
      </c>
      <c r="C111">
        <v>50265899</v>
      </c>
      <c r="D111">
        <v>49195655</v>
      </c>
      <c r="E111">
        <v>1</v>
      </c>
      <c r="F111">
        <v>1</v>
      </c>
      <c r="G111">
        <v>1</v>
      </c>
      <c r="H111">
        <v>2</v>
      </c>
      <c r="I111" t="s">
        <v>444</v>
      </c>
      <c r="J111" t="s">
        <v>445</v>
      </c>
      <c r="K111" t="s">
        <v>446</v>
      </c>
      <c r="L111">
        <v>1368</v>
      </c>
      <c r="N111">
        <v>1011</v>
      </c>
      <c r="O111" t="s">
        <v>434</v>
      </c>
      <c r="P111" t="s">
        <v>434</v>
      </c>
      <c r="Q111">
        <v>1</v>
      </c>
      <c r="X111">
        <v>10.5</v>
      </c>
      <c r="Y111">
        <v>0</v>
      </c>
      <c r="Z111">
        <v>2.41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10.5</v>
      </c>
      <c r="AH111">
        <v>2</v>
      </c>
      <c r="AI111">
        <v>50265902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ROW(Source!A55)</f>
        <v>55</v>
      </c>
      <c r="B112">
        <v>50265907</v>
      </c>
      <c r="C112">
        <v>50265899</v>
      </c>
      <c r="D112">
        <v>49196327</v>
      </c>
      <c r="E112">
        <v>1</v>
      </c>
      <c r="F112">
        <v>1</v>
      </c>
      <c r="G112">
        <v>1</v>
      </c>
      <c r="H112">
        <v>2</v>
      </c>
      <c r="I112" t="s">
        <v>447</v>
      </c>
      <c r="J112" t="s">
        <v>448</v>
      </c>
      <c r="K112" t="s">
        <v>449</v>
      </c>
      <c r="L112">
        <v>1368</v>
      </c>
      <c r="N112">
        <v>1011</v>
      </c>
      <c r="O112" t="s">
        <v>434</v>
      </c>
      <c r="P112" t="s">
        <v>434</v>
      </c>
      <c r="Q112">
        <v>1</v>
      </c>
      <c r="X112">
        <v>2.62</v>
      </c>
      <c r="Y112">
        <v>0</v>
      </c>
      <c r="Z112">
        <v>426.27</v>
      </c>
      <c r="AA112">
        <v>396.79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2.62</v>
      </c>
      <c r="AH112">
        <v>2</v>
      </c>
      <c r="AI112">
        <v>50265903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ROW(Source!A56)</f>
        <v>56</v>
      </c>
      <c r="B113">
        <v>50265924</v>
      </c>
      <c r="C113">
        <v>50265908</v>
      </c>
      <c r="D113">
        <v>49188547</v>
      </c>
      <c r="E113">
        <v>117</v>
      </c>
      <c r="F113">
        <v>1</v>
      </c>
      <c r="G113">
        <v>1</v>
      </c>
      <c r="H113">
        <v>1</v>
      </c>
      <c r="I113" t="s">
        <v>335</v>
      </c>
      <c r="J113" t="s">
        <v>3</v>
      </c>
      <c r="K113" t="s">
        <v>451</v>
      </c>
      <c r="L113">
        <v>1191</v>
      </c>
      <c r="N113">
        <v>1013</v>
      </c>
      <c r="O113" t="s">
        <v>337</v>
      </c>
      <c r="P113" t="s">
        <v>337</v>
      </c>
      <c r="Q113">
        <v>1</v>
      </c>
      <c r="X113">
        <v>14.9</v>
      </c>
      <c r="Y113">
        <v>0</v>
      </c>
      <c r="Z113">
        <v>0</v>
      </c>
      <c r="AA113">
        <v>0</v>
      </c>
      <c r="AB113">
        <v>365.7</v>
      </c>
      <c r="AC113">
        <v>0</v>
      </c>
      <c r="AD113">
        <v>1</v>
      </c>
      <c r="AE113">
        <v>1</v>
      </c>
      <c r="AF113" t="s">
        <v>3</v>
      </c>
      <c r="AG113">
        <v>14.9</v>
      </c>
      <c r="AH113">
        <v>2</v>
      </c>
      <c r="AI113">
        <v>50265909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ROW(Source!A56)</f>
        <v>56</v>
      </c>
      <c r="B114">
        <v>50265925</v>
      </c>
      <c r="C114">
        <v>50265908</v>
      </c>
      <c r="D114">
        <v>49188735</v>
      </c>
      <c r="E114">
        <v>117</v>
      </c>
      <c r="F114">
        <v>1</v>
      </c>
      <c r="G114">
        <v>1</v>
      </c>
      <c r="H114">
        <v>1</v>
      </c>
      <c r="I114" t="s">
        <v>338</v>
      </c>
      <c r="J114" t="s">
        <v>3</v>
      </c>
      <c r="K114" t="s">
        <v>339</v>
      </c>
      <c r="L114">
        <v>1191</v>
      </c>
      <c r="N114">
        <v>1013</v>
      </c>
      <c r="O114" t="s">
        <v>337</v>
      </c>
      <c r="P114" t="s">
        <v>337</v>
      </c>
      <c r="Q114">
        <v>1</v>
      </c>
      <c r="X114">
        <v>3.38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2</v>
      </c>
      <c r="AF114" t="s">
        <v>3</v>
      </c>
      <c r="AG114">
        <v>3.38</v>
      </c>
      <c r="AH114">
        <v>2</v>
      </c>
      <c r="AI114">
        <v>50265910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ROW(Source!A56)</f>
        <v>56</v>
      </c>
      <c r="B115">
        <v>50265926</v>
      </c>
      <c r="C115">
        <v>50265908</v>
      </c>
      <c r="D115">
        <v>49195233</v>
      </c>
      <c r="E115">
        <v>1</v>
      </c>
      <c r="F115">
        <v>1</v>
      </c>
      <c r="G115">
        <v>1</v>
      </c>
      <c r="H115">
        <v>2</v>
      </c>
      <c r="I115" t="s">
        <v>38</v>
      </c>
      <c r="J115" t="s">
        <v>452</v>
      </c>
      <c r="K115" t="s">
        <v>39</v>
      </c>
      <c r="L115">
        <v>1368</v>
      </c>
      <c r="N115">
        <v>1011</v>
      </c>
      <c r="O115" t="s">
        <v>434</v>
      </c>
      <c r="P115" t="s">
        <v>434</v>
      </c>
      <c r="Q115">
        <v>1</v>
      </c>
      <c r="X115">
        <v>3.35</v>
      </c>
      <c r="Y115">
        <v>0</v>
      </c>
      <c r="Z115">
        <v>1703.3</v>
      </c>
      <c r="AA115">
        <v>533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3.35</v>
      </c>
      <c r="AH115">
        <v>2</v>
      </c>
      <c r="AI115">
        <v>50265911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ROW(Source!A56)</f>
        <v>56</v>
      </c>
      <c r="B116">
        <v>50265927</v>
      </c>
      <c r="C116">
        <v>50265908</v>
      </c>
      <c r="D116">
        <v>49195381</v>
      </c>
      <c r="E116">
        <v>1</v>
      </c>
      <c r="F116">
        <v>1</v>
      </c>
      <c r="G116">
        <v>1</v>
      </c>
      <c r="H116">
        <v>2</v>
      </c>
      <c r="I116" t="s">
        <v>51</v>
      </c>
      <c r="J116" t="s">
        <v>453</v>
      </c>
      <c r="K116" t="s">
        <v>454</v>
      </c>
      <c r="L116">
        <v>1368</v>
      </c>
      <c r="N116">
        <v>1011</v>
      </c>
      <c r="O116" t="s">
        <v>434</v>
      </c>
      <c r="P116" t="s">
        <v>434</v>
      </c>
      <c r="Q116">
        <v>1</v>
      </c>
      <c r="X116">
        <v>0.02</v>
      </c>
      <c r="Y116">
        <v>0</v>
      </c>
      <c r="Z116">
        <v>1690.48</v>
      </c>
      <c r="AA116">
        <v>456.01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0.02</v>
      </c>
      <c r="AH116">
        <v>2</v>
      </c>
      <c r="AI116">
        <v>50265912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ROW(Source!A56)</f>
        <v>56</v>
      </c>
      <c r="B117">
        <v>50265928</v>
      </c>
      <c r="C117">
        <v>50265908</v>
      </c>
      <c r="D117">
        <v>49195480</v>
      </c>
      <c r="E117">
        <v>1</v>
      </c>
      <c r="F117">
        <v>1</v>
      </c>
      <c r="G117">
        <v>1</v>
      </c>
      <c r="H117">
        <v>2</v>
      </c>
      <c r="I117" t="s">
        <v>340</v>
      </c>
      <c r="J117" t="s">
        <v>456</v>
      </c>
      <c r="K117" t="s">
        <v>342</v>
      </c>
      <c r="L117">
        <v>1368</v>
      </c>
      <c r="N117">
        <v>1011</v>
      </c>
      <c r="O117" t="s">
        <v>434</v>
      </c>
      <c r="P117" t="s">
        <v>434</v>
      </c>
      <c r="Q117">
        <v>1</v>
      </c>
      <c r="X117">
        <v>2.2400000000000002</v>
      </c>
      <c r="Y117">
        <v>0</v>
      </c>
      <c r="Z117">
        <v>10.37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2.2400000000000002</v>
      </c>
      <c r="AH117">
        <v>2</v>
      </c>
      <c r="AI117">
        <v>50265913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ROW(Source!A56)</f>
        <v>56</v>
      </c>
      <c r="B118">
        <v>50265929</v>
      </c>
      <c r="C118">
        <v>50265908</v>
      </c>
      <c r="D118">
        <v>49195593</v>
      </c>
      <c r="E118">
        <v>1</v>
      </c>
      <c r="F118">
        <v>1</v>
      </c>
      <c r="G118">
        <v>1</v>
      </c>
      <c r="H118">
        <v>2</v>
      </c>
      <c r="I118" t="s">
        <v>47</v>
      </c>
      <c r="J118" t="s">
        <v>457</v>
      </c>
      <c r="K118" t="s">
        <v>458</v>
      </c>
      <c r="L118">
        <v>1368</v>
      </c>
      <c r="N118">
        <v>1011</v>
      </c>
      <c r="O118" t="s">
        <v>434</v>
      </c>
      <c r="P118" t="s">
        <v>434</v>
      </c>
      <c r="Q118">
        <v>1</v>
      </c>
      <c r="X118">
        <v>0.17</v>
      </c>
      <c r="Y118">
        <v>0</v>
      </c>
      <c r="Z118">
        <v>95.25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0.17</v>
      </c>
      <c r="AH118">
        <v>2</v>
      </c>
      <c r="AI118">
        <v>50265914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ROW(Source!A56)</f>
        <v>56</v>
      </c>
      <c r="B119">
        <v>50265930</v>
      </c>
      <c r="C119">
        <v>50265908</v>
      </c>
      <c r="D119">
        <v>49196119</v>
      </c>
      <c r="E119">
        <v>1</v>
      </c>
      <c r="F119">
        <v>1</v>
      </c>
      <c r="G119">
        <v>1</v>
      </c>
      <c r="H119">
        <v>2</v>
      </c>
      <c r="I119" t="s">
        <v>343</v>
      </c>
      <c r="J119" t="s">
        <v>459</v>
      </c>
      <c r="K119" t="s">
        <v>345</v>
      </c>
      <c r="L119">
        <v>1368</v>
      </c>
      <c r="N119">
        <v>1011</v>
      </c>
      <c r="O119" t="s">
        <v>434</v>
      </c>
      <c r="P119" t="s">
        <v>434</v>
      </c>
      <c r="Q119">
        <v>1</v>
      </c>
      <c r="X119">
        <v>0.01</v>
      </c>
      <c r="Y119">
        <v>0</v>
      </c>
      <c r="Z119">
        <v>680.88</v>
      </c>
      <c r="AA119">
        <v>396.79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0.01</v>
      </c>
      <c r="AH119">
        <v>2</v>
      </c>
      <c r="AI119">
        <v>50265915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ROW(Source!A56)</f>
        <v>56</v>
      </c>
      <c r="B120">
        <v>50265931</v>
      </c>
      <c r="C120">
        <v>50265908</v>
      </c>
      <c r="D120">
        <v>49260777</v>
      </c>
      <c r="E120">
        <v>1</v>
      </c>
      <c r="F120">
        <v>1</v>
      </c>
      <c r="G120">
        <v>1</v>
      </c>
      <c r="H120">
        <v>3</v>
      </c>
      <c r="I120" t="s">
        <v>43</v>
      </c>
      <c r="J120" t="s">
        <v>460</v>
      </c>
      <c r="K120" t="s">
        <v>461</v>
      </c>
      <c r="L120">
        <v>1348</v>
      </c>
      <c r="N120">
        <v>1009</v>
      </c>
      <c r="O120" t="s">
        <v>28</v>
      </c>
      <c r="P120" t="s">
        <v>28</v>
      </c>
      <c r="Q120">
        <v>1000</v>
      </c>
      <c r="X120">
        <v>1.7000000000000001E-2</v>
      </c>
      <c r="Y120">
        <v>30195.360000000001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1.7000000000000001E-2</v>
      </c>
      <c r="AH120">
        <v>2</v>
      </c>
      <c r="AI120">
        <v>50265916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ROW(Source!A56)</f>
        <v>56</v>
      </c>
      <c r="B121">
        <v>50265932</v>
      </c>
      <c r="C121">
        <v>50265908</v>
      </c>
      <c r="D121">
        <v>49264442</v>
      </c>
      <c r="E121">
        <v>1</v>
      </c>
      <c r="F121">
        <v>1</v>
      </c>
      <c r="G121">
        <v>1</v>
      </c>
      <c r="H121">
        <v>3</v>
      </c>
      <c r="I121" t="s">
        <v>346</v>
      </c>
      <c r="J121" t="s">
        <v>462</v>
      </c>
      <c r="K121" t="s">
        <v>348</v>
      </c>
      <c r="L121">
        <v>1348</v>
      </c>
      <c r="N121">
        <v>1009</v>
      </c>
      <c r="O121" t="s">
        <v>28</v>
      </c>
      <c r="P121" t="s">
        <v>28</v>
      </c>
      <c r="Q121">
        <v>1000</v>
      </c>
      <c r="X121">
        <v>2.2000000000000001E-3</v>
      </c>
      <c r="Y121">
        <v>70296.2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2.2000000000000001E-3</v>
      </c>
      <c r="AH121">
        <v>2</v>
      </c>
      <c r="AI121">
        <v>50265917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ROW(Source!A56)</f>
        <v>56</v>
      </c>
      <c r="B122">
        <v>50265933</v>
      </c>
      <c r="C122">
        <v>50265908</v>
      </c>
      <c r="D122">
        <v>49265821</v>
      </c>
      <c r="E122">
        <v>1</v>
      </c>
      <c r="F122">
        <v>1</v>
      </c>
      <c r="G122">
        <v>1</v>
      </c>
      <c r="H122">
        <v>3</v>
      </c>
      <c r="I122" t="s">
        <v>439</v>
      </c>
      <c r="J122" t="s">
        <v>440</v>
      </c>
      <c r="K122" t="s">
        <v>441</v>
      </c>
      <c r="L122">
        <v>1339</v>
      </c>
      <c r="N122">
        <v>1007</v>
      </c>
      <c r="O122" t="s">
        <v>18</v>
      </c>
      <c r="P122" t="s">
        <v>18</v>
      </c>
      <c r="Q122">
        <v>1</v>
      </c>
      <c r="X122">
        <v>0.22</v>
      </c>
      <c r="Y122">
        <v>2184.44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0.22</v>
      </c>
      <c r="AH122">
        <v>2</v>
      </c>
      <c r="AI122">
        <v>50265918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ROW(Source!A56)</f>
        <v>56</v>
      </c>
      <c r="B123">
        <v>50265934</v>
      </c>
      <c r="C123">
        <v>50265908</v>
      </c>
      <c r="D123">
        <v>49189856</v>
      </c>
      <c r="E123">
        <v>117</v>
      </c>
      <c r="F123">
        <v>1</v>
      </c>
      <c r="G123">
        <v>1</v>
      </c>
      <c r="H123">
        <v>3</v>
      </c>
      <c r="I123" t="s">
        <v>164</v>
      </c>
      <c r="J123" t="s">
        <v>3</v>
      </c>
      <c r="K123" t="s">
        <v>165</v>
      </c>
      <c r="L123">
        <v>1339</v>
      </c>
      <c r="N123">
        <v>1007</v>
      </c>
      <c r="O123" t="s">
        <v>18</v>
      </c>
      <c r="P123" t="s">
        <v>18</v>
      </c>
      <c r="Q123">
        <v>1</v>
      </c>
      <c r="X123">
        <v>1.04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t="s">
        <v>3</v>
      </c>
      <c r="AG123">
        <v>1.04</v>
      </c>
      <c r="AH123">
        <v>2</v>
      </c>
      <c r="AI123">
        <v>50265919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ROW(Source!A56)</f>
        <v>56</v>
      </c>
      <c r="B124">
        <v>50265935</v>
      </c>
      <c r="C124">
        <v>50265908</v>
      </c>
      <c r="D124">
        <v>49191416</v>
      </c>
      <c r="E124">
        <v>117</v>
      </c>
      <c r="F124">
        <v>1</v>
      </c>
      <c r="G124">
        <v>1</v>
      </c>
      <c r="H124">
        <v>3</v>
      </c>
      <c r="I124" t="s">
        <v>26</v>
      </c>
      <c r="J124" t="s">
        <v>3</v>
      </c>
      <c r="K124" t="s">
        <v>27</v>
      </c>
      <c r="L124">
        <v>1348</v>
      </c>
      <c r="N124">
        <v>1009</v>
      </c>
      <c r="O124" t="s">
        <v>28</v>
      </c>
      <c r="P124" t="s">
        <v>28</v>
      </c>
      <c r="Q124">
        <v>1000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</v>
      </c>
      <c r="AG124">
        <v>0</v>
      </c>
      <c r="AH124">
        <v>2</v>
      </c>
      <c r="AI124">
        <v>50265920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ROW(Source!A56)</f>
        <v>56</v>
      </c>
      <c r="B125">
        <v>50265936</v>
      </c>
      <c r="C125">
        <v>50265908</v>
      </c>
      <c r="D125">
        <v>49273756</v>
      </c>
      <c r="E125">
        <v>1</v>
      </c>
      <c r="F125">
        <v>1</v>
      </c>
      <c r="G125">
        <v>1</v>
      </c>
      <c r="H125">
        <v>3</v>
      </c>
      <c r="I125" t="s">
        <v>349</v>
      </c>
      <c r="J125" t="s">
        <v>463</v>
      </c>
      <c r="K125" t="s">
        <v>464</v>
      </c>
      <c r="L125">
        <v>1339</v>
      </c>
      <c r="N125">
        <v>1007</v>
      </c>
      <c r="O125" t="s">
        <v>18</v>
      </c>
      <c r="P125" t="s">
        <v>18</v>
      </c>
      <c r="Q125">
        <v>1</v>
      </c>
      <c r="X125">
        <v>0.09</v>
      </c>
      <c r="Y125">
        <v>6442.06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0.09</v>
      </c>
      <c r="AH125">
        <v>2</v>
      </c>
      <c r="AI125">
        <v>50265921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ROW(Source!A56)</f>
        <v>56</v>
      </c>
      <c r="B126">
        <v>50265937</v>
      </c>
      <c r="C126">
        <v>50265908</v>
      </c>
      <c r="D126">
        <v>49273835</v>
      </c>
      <c r="E126">
        <v>1</v>
      </c>
      <c r="F126">
        <v>1</v>
      </c>
      <c r="G126">
        <v>1</v>
      </c>
      <c r="H126">
        <v>3</v>
      </c>
      <c r="I126" t="s">
        <v>465</v>
      </c>
      <c r="J126" t="s">
        <v>466</v>
      </c>
      <c r="K126" t="s">
        <v>467</v>
      </c>
      <c r="L126">
        <v>1339</v>
      </c>
      <c r="N126">
        <v>1007</v>
      </c>
      <c r="O126" t="s">
        <v>18</v>
      </c>
      <c r="P126" t="s">
        <v>18</v>
      </c>
      <c r="Q126">
        <v>1</v>
      </c>
      <c r="X126">
        <v>0.11</v>
      </c>
      <c r="Y126">
        <v>5764.42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0.11</v>
      </c>
      <c r="AH126">
        <v>2</v>
      </c>
      <c r="AI126">
        <v>50265922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ROW(Source!A56)</f>
        <v>56</v>
      </c>
      <c r="B127">
        <v>50265938</v>
      </c>
      <c r="C127">
        <v>50265908</v>
      </c>
      <c r="D127">
        <v>49306875</v>
      </c>
      <c r="E127">
        <v>1</v>
      </c>
      <c r="F127">
        <v>1</v>
      </c>
      <c r="G127">
        <v>1</v>
      </c>
      <c r="H127">
        <v>3</v>
      </c>
      <c r="I127" t="s">
        <v>355</v>
      </c>
      <c r="J127" t="s">
        <v>468</v>
      </c>
      <c r="K127" t="s">
        <v>469</v>
      </c>
      <c r="L127">
        <v>1371</v>
      </c>
      <c r="N127">
        <v>1013</v>
      </c>
      <c r="O127" t="s">
        <v>358</v>
      </c>
      <c r="P127" t="s">
        <v>358</v>
      </c>
      <c r="Q127">
        <v>1</v>
      </c>
      <c r="X127">
        <v>0.187</v>
      </c>
      <c r="Y127">
        <v>456.49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0.187</v>
      </c>
      <c r="AH127">
        <v>2</v>
      </c>
      <c r="AI127">
        <v>50265923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ROW(Source!A59)</f>
        <v>59</v>
      </c>
      <c r="B128">
        <v>50265960</v>
      </c>
      <c r="C128">
        <v>50265941</v>
      </c>
      <c r="D128">
        <v>39608735</v>
      </c>
      <c r="E128">
        <v>70</v>
      </c>
      <c r="F128">
        <v>1</v>
      </c>
      <c r="G128">
        <v>1</v>
      </c>
      <c r="H128">
        <v>1</v>
      </c>
      <c r="I128" t="s">
        <v>442</v>
      </c>
      <c r="J128" t="s">
        <v>3</v>
      </c>
      <c r="K128" t="s">
        <v>470</v>
      </c>
      <c r="L128">
        <v>1191</v>
      </c>
      <c r="N128">
        <v>1013</v>
      </c>
      <c r="O128" t="s">
        <v>337</v>
      </c>
      <c r="P128" t="s">
        <v>337</v>
      </c>
      <c r="Q128">
        <v>1</v>
      </c>
      <c r="X128">
        <v>179</v>
      </c>
      <c r="Y128">
        <v>0</v>
      </c>
      <c r="Z128">
        <v>0</v>
      </c>
      <c r="AA128">
        <v>0</v>
      </c>
      <c r="AB128">
        <v>352.37</v>
      </c>
      <c r="AC128">
        <v>0</v>
      </c>
      <c r="AD128">
        <v>1</v>
      </c>
      <c r="AE128">
        <v>1</v>
      </c>
      <c r="AF128" t="s">
        <v>3</v>
      </c>
      <c r="AG128">
        <v>179</v>
      </c>
      <c r="AH128">
        <v>2</v>
      </c>
      <c r="AI128">
        <v>50265942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ROW(Source!A59)</f>
        <v>59</v>
      </c>
      <c r="B129">
        <v>50265961</v>
      </c>
      <c r="C129">
        <v>50265941</v>
      </c>
      <c r="D129">
        <v>39608925</v>
      </c>
      <c r="E129">
        <v>70</v>
      </c>
      <c r="F129">
        <v>1</v>
      </c>
      <c r="G129">
        <v>1</v>
      </c>
      <c r="H129">
        <v>1</v>
      </c>
      <c r="I129" t="s">
        <v>338</v>
      </c>
      <c r="J129" t="s">
        <v>3</v>
      </c>
      <c r="K129" t="s">
        <v>339</v>
      </c>
      <c r="L129">
        <v>1191</v>
      </c>
      <c r="N129">
        <v>1013</v>
      </c>
      <c r="O129" t="s">
        <v>337</v>
      </c>
      <c r="P129" t="s">
        <v>337</v>
      </c>
      <c r="Q129">
        <v>1</v>
      </c>
      <c r="X129">
        <v>28.56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2</v>
      </c>
      <c r="AF129" t="s">
        <v>3</v>
      </c>
      <c r="AG129">
        <v>28.56</v>
      </c>
      <c r="AH129">
        <v>2</v>
      </c>
      <c r="AI129">
        <v>50265943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ROW(Source!A59)</f>
        <v>59</v>
      </c>
      <c r="B130">
        <v>50265962</v>
      </c>
      <c r="C130">
        <v>50265941</v>
      </c>
      <c r="D130">
        <v>39770614</v>
      </c>
      <c r="E130">
        <v>1</v>
      </c>
      <c r="F130">
        <v>1</v>
      </c>
      <c r="G130">
        <v>1</v>
      </c>
      <c r="H130">
        <v>2</v>
      </c>
      <c r="I130" t="s">
        <v>361</v>
      </c>
      <c r="J130" t="s">
        <v>362</v>
      </c>
      <c r="K130" t="s">
        <v>363</v>
      </c>
      <c r="L130">
        <v>1367</v>
      </c>
      <c r="N130">
        <v>1011</v>
      </c>
      <c r="O130" t="s">
        <v>40</v>
      </c>
      <c r="P130" t="s">
        <v>40</v>
      </c>
      <c r="Q130">
        <v>1</v>
      </c>
      <c r="X130">
        <v>26.06</v>
      </c>
      <c r="Y130">
        <v>0</v>
      </c>
      <c r="Z130">
        <v>1105.53</v>
      </c>
      <c r="AA130">
        <v>533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26.06</v>
      </c>
      <c r="AH130">
        <v>2</v>
      </c>
      <c r="AI130">
        <v>50265944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ROW(Source!A59)</f>
        <v>59</v>
      </c>
      <c r="B131">
        <v>50265963</v>
      </c>
      <c r="C131">
        <v>50265941</v>
      </c>
      <c r="D131">
        <v>39770672</v>
      </c>
      <c r="E131">
        <v>1</v>
      </c>
      <c r="F131">
        <v>1</v>
      </c>
      <c r="G131">
        <v>1</v>
      </c>
      <c r="H131">
        <v>2</v>
      </c>
      <c r="I131" t="s">
        <v>364</v>
      </c>
      <c r="J131" t="s">
        <v>365</v>
      </c>
      <c r="K131" t="s">
        <v>366</v>
      </c>
      <c r="L131">
        <v>1367</v>
      </c>
      <c r="N131">
        <v>1011</v>
      </c>
      <c r="O131" t="s">
        <v>40</v>
      </c>
      <c r="P131" t="s">
        <v>40</v>
      </c>
      <c r="Q131">
        <v>1</v>
      </c>
      <c r="X131">
        <v>0.9</v>
      </c>
      <c r="Y131">
        <v>0</v>
      </c>
      <c r="Z131">
        <v>1720.97</v>
      </c>
      <c r="AA131">
        <v>533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0.9</v>
      </c>
      <c r="AH131">
        <v>2</v>
      </c>
      <c r="AI131">
        <v>50265945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ROW(Source!A59)</f>
        <v>59</v>
      </c>
      <c r="B132">
        <v>50265964</v>
      </c>
      <c r="C132">
        <v>50265941</v>
      </c>
      <c r="D132">
        <v>39770826</v>
      </c>
      <c r="E132">
        <v>1</v>
      </c>
      <c r="F132">
        <v>1</v>
      </c>
      <c r="G132">
        <v>1</v>
      </c>
      <c r="H132">
        <v>2</v>
      </c>
      <c r="I132" t="s">
        <v>51</v>
      </c>
      <c r="J132" t="s">
        <v>53</v>
      </c>
      <c r="K132" t="s">
        <v>52</v>
      </c>
      <c r="L132">
        <v>1367</v>
      </c>
      <c r="N132">
        <v>1011</v>
      </c>
      <c r="O132" t="s">
        <v>40</v>
      </c>
      <c r="P132" t="s">
        <v>40</v>
      </c>
      <c r="Q132">
        <v>1</v>
      </c>
      <c r="X132">
        <v>0.25</v>
      </c>
      <c r="Y132">
        <v>0</v>
      </c>
      <c r="Z132">
        <v>1690.48</v>
      </c>
      <c r="AA132">
        <v>456.01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0.25</v>
      </c>
      <c r="AH132">
        <v>2</v>
      </c>
      <c r="AI132">
        <v>50265946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ROW(Source!A59)</f>
        <v>59</v>
      </c>
      <c r="B133">
        <v>50265965</v>
      </c>
      <c r="C133">
        <v>50265941</v>
      </c>
      <c r="D133">
        <v>39770949</v>
      </c>
      <c r="E133">
        <v>1</v>
      </c>
      <c r="F133">
        <v>1</v>
      </c>
      <c r="G133">
        <v>1</v>
      </c>
      <c r="H133">
        <v>2</v>
      </c>
      <c r="I133" t="s">
        <v>340</v>
      </c>
      <c r="J133" t="s">
        <v>341</v>
      </c>
      <c r="K133" t="s">
        <v>342</v>
      </c>
      <c r="L133">
        <v>1367</v>
      </c>
      <c r="N133">
        <v>1011</v>
      </c>
      <c r="O133" t="s">
        <v>40</v>
      </c>
      <c r="P133" t="s">
        <v>40</v>
      </c>
      <c r="Q133">
        <v>1</v>
      </c>
      <c r="X133">
        <v>9</v>
      </c>
      <c r="Y133">
        <v>0</v>
      </c>
      <c r="Z133">
        <v>1.9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9</v>
      </c>
      <c r="AH133">
        <v>2</v>
      </c>
      <c r="AI133">
        <v>50265947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ROW(Source!A59)</f>
        <v>59</v>
      </c>
      <c r="B134">
        <v>50265966</v>
      </c>
      <c r="C134">
        <v>50265941</v>
      </c>
      <c r="D134">
        <v>39771602</v>
      </c>
      <c r="E134">
        <v>1</v>
      </c>
      <c r="F134">
        <v>1</v>
      </c>
      <c r="G134">
        <v>1</v>
      </c>
      <c r="H134">
        <v>2</v>
      </c>
      <c r="I134" t="s">
        <v>343</v>
      </c>
      <c r="J134" t="s">
        <v>344</v>
      </c>
      <c r="K134" t="s">
        <v>345</v>
      </c>
      <c r="L134">
        <v>1367</v>
      </c>
      <c r="N134">
        <v>1011</v>
      </c>
      <c r="O134" t="s">
        <v>40</v>
      </c>
      <c r="P134" t="s">
        <v>40</v>
      </c>
      <c r="Q134">
        <v>1</v>
      </c>
      <c r="X134">
        <v>1.35</v>
      </c>
      <c r="Y134">
        <v>0</v>
      </c>
      <c r="Z134">
        <v>680.88</v>
      </c>
      <c r="AA134">
        <v>396.79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1.35</v>
      </c>
      <c r="AH134">
        <v>2</v>
      </c>
      <c r="AI134">
        <v>50265948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ROW(Source!A59)</f>
        <v>59</v>
      </c>
      <c r="B135">
        <v>50265967</v>
      </c>
      <c r="C135">
        <v>50265941</v>
      </c>
      <c r="D135">
        <v>39771814</v>
      </c>
      <c r="E135">
        <v>1</v>
      </c>
      <c r="F135">
        <v>1</v>
      </c>
      <c r="G135">
        <v>1</v>
      </c>
      <c r="H135">
        <v>2</v>
      </c>
      <c r="I135" t="s">
        <v>367</v>
      </c>
      <c r="J135" t="s">
        <v>368</v>
      </c>
      <c r="K135" t="s">
        <v>369</v>
      </c>
      <c r="L135">
        <v>1367</v>
      </c>
      <c r="N135">
        <v>1011</v>
      </c>
      <c r="O135" t="s">
        <v>40</v>
      </c>
      <c r="P135" t="s">
        <v>40</v>
      </c>
      <c r="Q135">
        <v>1</v>
      </c>
      <c r="X135">
        <v>4.3</v>
      </c>
      <c r="Y135">
        <v>0</v>
      </c>
      <c r="Z135">
        <v>41.17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4.3</v>
      </c>
      <c r="AH135">
        <v>2</v>
      </c>
      <c r="AI135">
        <v>50265949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ROW(Source!A59)</f>
        <v>59</v>
      </c>
      <c r="B136">
        <v>50265968</v>
      </c>
      <c r="C136">
        <v>50265941</v>
      </c>
      <c r="D136">
        <v>39621224</v>
      </c>
      <c r="E136">
        <v>1</v>
      </c>
      <c r="F136">
        <v>1</v>
      </c>
      <c r="G136">
        <v>1</v>
      </c>
      <c r="H136">
        <v>3</v>
      </c>
      <c r="I136" t="s">
        <v>370</v>
      </c>
      <c r="J136" t="s">
        <v>371</v>
      </c>
      <c r="K136" t="s">
        <v>372</v>
      </c>
      <c r="L136">
        <v>1339</v>
      </c>
      <c r="N136">
        <v>1007</v>
      </c>
      <c r="O136" t="s">
        <v>18</v>
      </c>
      <c r="P136" t="s">
        <v>18</v>
      </c>
      <c r="Q136">
        <v>1</v>
      </c>
      <c r="X136">
        <v>0.73</v>
      </c>
      <c r="Y136">
        <v>2.44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0.73</v>
      </c>
      <c r="AH136">
        <v>2</v>
      </c>
      <c r="AI136">
        <v>50265950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ROW(Source!A59)</f>
        <v>59</v>
      </c>
      <c r="B137">
        <v>50265969</v>
      </c>
      <c r="C137">
        <v>50265941</v>
      </c>
      <c r="D137">
        <v>39621707</v>
      </c>
      <c r="E137">
        <v>1</v>
      </c>
      <c r="F137">
        <v>1</v>
      </c>
      <c r="G137">
        <v>1</v>
      </c>
      <c r="H137">
        <v>3</v>
      </c>
      <c r="I137" t="s">
        <v>421</v>
      </c>
      <c r="J137" t="s">
        <v>422</v>
      </c>
      <c r="K137" t="s">
        <v>423</v>
      </c>
      <c r="L137">
        <v>1327</v>
      </c>
      <c r="N137">
        <v>1005</v>
      </c>
      <c r="O137" t="s">
        <v>389</v>
      </c>
      <c r="P137" t="s">
        <v>389</v>
      </c>
      <c r="Q137">
        <v>1</v>
      </c>
      <c r="X137">
        <v>30</v>
      </c>
      <c r="Y137">
        <v>3.62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30</v>
      </c>
      <c r="AH137">
        <v>2</v>
      </c>
      <c r="AI137">
        <v>50265951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ROW(Source!A59)</f>
        <v>59</v>
      </c>
      <c r="B138">
        <v>50265970</v>
      </c>
      <c r="C138">
        <v>50265941</v>
      </c>
      <c r="D138">
        <v>39622311</v>
      </c>
      <c r="E138">
        <v>1</v>
      </c>
      <c r="F138">
        <v>1</v>
      </c>
      <c r="G138">
        <v>1</v>
      </c>
      <c r="H138">
        <v>3</v>
      </c>
      <c r="I138" t="s">
        <v>71</v>
      </c>
      <c r="J138" t="s">
        <v>73</v>
      </c>
      <c r="K138" t="s">
        <v>72</v>
      </c>
      <c r="L138">
        <v>1348</v>
      </c>
      <c r="N138">
        <v>1009</v>
      </c>
      <c r="O138" t="s">
        <v>28</v>
      </c>
      <c r="P138" t="s">
        <v>28</v>
      </c>
      <c r="Q138">
        <v>1000</v>
      </c>
      <c r="X138">
        <v>5.0000000000000001E-3</v>
      </c>
      <c r="Y138">
        <v>10315.01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5.0000000000000001E-3</v>
      </c>
      <c r="AH138">
        <v>2</v>
      </c>
      <c r="AI138">
        <v>50265952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ROW(Source!A59)</f>
        <v>59</v>
      </c>
      <c r="B139">
        <v>50265971</v>
      </c>
      <c r="C139">
        <v>50265941</v>
      </c>
      <c r="D139">
        <v>39623610</v>
      </c>
      <c r="E139">
        <v>1</v>
      </c>
      <c r="F139">
        <v>1</v>
      </c>
      <c r="G139">
        <v>1</v>
      </c>
      <c r="H139">
        <v>3</v>
      </c>
      <c r="I139" t="s">
        <v>346</v>
      </c>
      <c r="J139" t="s">
        <v>347</v>
      </c>
      <c r="K139" t="s">
        <v>348</v>
      </c>
      <c r="L139">
        <v>1348</v>
      </c>
      <c r="N139">
        <v>1009</v>
      </c>
      <c r="O139" t="s">
        <v>28</v>
      </c>
      <c r="P139" t="s">
        <v>28</v>
      </c>
      <c r="Q139">
        <v>1000</v>
      </c>
      <c r="X139">
        <v>2E-3</v>
      </c>
      <c r="Y139">
        <v>11978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2E-3</v>
      </c>
      <c r="AH139">
        <v>2</v>
      </c>
      <c r="AI139">
        <v>50265953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ROW(Source!A59)</f>
        <v>59</v>
      </c>
      <c r="B140">
        <v>50265972</v>
      </c>
      <c r="C140">
        <v>50265941</v>
      </c>
      <c r="D140">
        <v>39625749</v>
      </c>
      <c r="E140">
        <v>1</v>
      </c>
      <c r="F140">
        <v>1</v>
      </c>
      <c r="G140">
        <v>1</v>
      </c>
      <c r="H140">
        <v>3</v>
      </c>
      <c r="I140" t="s">
        <v>377</v>
      </c>
      <c r="J140" t="s">
        <v>378</v>
      </c>
      <c r="K140" t="s">
        <v>379</v>
      </c>
      <c r="L140">
        <v>1348</v>
      </c>
      <c r="N140">
        <v>1009</v>
      </c>
      <c r="O140" t="s">
        <v>28</v>
      </c>
      <c r="P140" t="s">
        <v>28</v>
      </c>
      <c r="Q140">
        <v>1000</v>
      </c>
      <c r="X140">
        <v>0.01</v>
      </c>
      <c r="Y140">
        <v>734.5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0.01</v>
      </c>
      <c r="AH140">
        <v>2</v>
      </c>
      <c r="AI140">
        <v>50265954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ROW(Source!A59)</f>
        <v>59</v>
      </c>
      <c r="B141">
        <v>50265973</v>
      </c>
      <c r="C141">
        <v>50265941</v>
      </c>
      <c r="D141">
        <v>39609739</v>
      </c>
      <c r="E141">
        <v>70</v>
      </c>
      <c r="F141">
        <v>1</v>
      </c>
      <c r="G141">
        <v>1</v>
      </c>
      <c r="H141">
        <v>3</v>
      </c>
      <c r="I141" t="s">
        <v>67</v>
      </c>
      <c r="J141" t="s">
        <v>3</v>
      </c>
      <c r="K141" t="s">
        <v>68</v>
      </c>
      <c r="L141">
        <v>1339</v>
      </c>
      <c r="N141">
        <v>1007</v>
      </c>
      <c r="O141" t="s">
        <v>18</v>
      </c>
      <c r="P141" t="s">
        <v>18</v>
      </c>
      <c r="Q141">
        <v>1</v>
      </c>
      <c r="X141">
        <v>101.5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 t="s">
        <v>3</v>
      </c>
      <c r="AG141">
        <v>101.5</v>
      </c>
      <c r="AH141">
        <v>2</v>
      </c>
      <c r="AI141">
        <v>50265955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ROW(Source!A59)</f>
        <v>59</v>
      </c>
      <c r="B142">
        <v>50265974</v>
      </c>
      <c r="C142">
        <v>50265941</v>
      </c>
      <c r="D142">
        <v>39640745</v>
      </c>
      <c r="E142">
        <v>1</v>
      </c>
      <c r="F142">
        <v>1</v>
      </c>
      <c r="G142">
        <v>1</v>
      </c>
      <c r="H142">
        <v>3</v>
      </c>
      <c r="I142" t="s">
        <v>424</v>
      </c>
      <c r="J142" t="s">
        <v>425</v>
      </c>
      <c r="K142" t="s">
        <v>426</v>
      </c>
      <c r="L142">
        <v>1348</v>
      </c>
      <c r="N142">
        <v>1009</v>
      </c>
      <c r="O142" t="s">
        <v>28</v>
      </c>
      <c r="P142" t="s">
        <v>28</v>
      </c>
      <c r="Q142">
        <v>1000</v>
      </c>
      <c r="X142">
        <v>1.0200000000000001E-2</v>
      </c>
      <c r="Y142">
        <v>4455.2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1.0200000000000001E-2</v>
      </c>
      <c r="AH142">
        <v>2</v>
      </c>
      <c r="AI142">
        <v>50265956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ROW(Source!A59)</f>
        <v>59</v>
      </c>
      <c r="B143">
        <v>50265975</v>
      </c>
      <c r="C143">
        <v>50265941</v>
      </c>
      <c r="D143">
        <v>39611090</v>
      </c>
      <c r="E143">
        <v>70</v>
      </c>
      <c r="F143">
        <v>1</v>
      </c>
      <c r="G143">
        <v>1</v>
      </c>
      <c r="H143">
        <v>3</v>
      </c>
      <c r="I143" t="s">
        <v>26</v>
      </c>
      <c r="J143" t="s">
        <v>3</v>
      </c>
      <c r="K143" t="s">
        <v>27</v>
      </c>
      <c r="L143">
        <v>1348</v>
      </c>
      <c r="N143">
        <v>1009</v>
      </c>
      <c r="O143" t="s">
        <v>28</v>
      </c>
      <c r="P143" t="s">
        <v>28</v>
      </c>
      <c r="Q143">
        <v>1000</v>
      </c>
      <c r="X143">
        <v>8.1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 t="s">
        <v>3</v>
      </c>
      <c r="AG143">
        <v>8.1</v>
      </c>
      <c r="AH143">
        <v>2</v>
      </c>
      <c r="AI143">
        <v>50265957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ROW(Source!A59)</f>
        <v>59</v>
      </c>
      <c r="B144">
        <v>50265976</v>
      </c>
      <c r="C144">
        <v>50265941</v>
      </c>
      <c r="D144">
        <v>39644919</v>
      </c>
      <c r="E144">
        <v>1</v>
      </c>
      <c r="F144">
        <v>1</v>
      </c>
      <c r="G144">
        <v>1</v>
      </c>
      <c r="H144">
        <v>3</v>
      </c>
      <c r="I144" t="s">
        <v>383</v>
      </c>
      <c r="J144" t="s">
        <v>384</v>
      </c>
      <c r="K144" t="s">
        <v>385</v>
      </c>
      <c r="L144">
        <v>1339</v>
      </c>
      <c r="N144">
        <v>1007</v>
      </c>
      <c r="O144" t="s">
        <v>18</v>
      </c>
      <c r="P144" t="s">
        <v>18</v>
      </c>
      <c r="Q144">
        <v>1</v>
      </c>
      <c r="X144">
        <v>0.04</v>
      </c>
      <c r="Y144">
        <v>1056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0.04</v>
      </c>
      <c r="AH144">
        <v>2</v>
      </c>
      <c r="AI144">
        <v>50265958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ROW(Source!A59)</f>
        <v>59</v>
      </c>
      <c r="B145">
        <v>50265977</v>
      </c>
      <c r="C145">
        <v>50265941</v>
      </c>
      <c r="D145">
        <v>39646109</v>
      </c>
      <c r="E145">
        <v>1</v>
      </c>
      <c r="F145">
        <v>1</v>
      </c>
      <c r="G145">
        <v>1</v>
      </c>
      <c r="H145">
        <v>3</v>
      </c>
      <c r="I145" t="s">
        <v>471</v>
      </c>
      <c r="J145" t="s">
        <v>472</v>
      </c>
      <c r="K145" t="s">
        <v>473</v>
      </c>
      <c r="L145">
        <v>1327</v>
      </c>
      <c r="N145">
        <v>1005</v>
      </c>
      <c r="O145" t="s">
        <v>389</v>
      </c>
      <c r="P145" t="s">
        <v>389</v>
      </c>
      <c r="Q145">
        <v>1</v>
      </c>
      <c r="X145">
        <v>3.6</v>
      </c>
      <c r="Y145">
        <v>57.63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3.6</v>
      </c>
      <c r="AH145">
        <v>2</v>
      </c>
      <c r="AI145">
        <v>50265959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ROW(Source!A62)</f>
        <v>62</v>
      </c>
      <c r="B146">
        <v>50265996</v>
      </c>
      <c r="C146">
        <v>50265980</v>
      </c>
      <c r="D146">
        <v>39608739</v>
      </c>
      <c r="E146">
        <v>70</v>
      </c>
      <c r="F146">
        <v>1</v>
      </c>
      <c r="G146">
        <v>1</v>
      </c>
      <c r="H146">
        <v>1</v>
      </c>
      <c r="I146" t="s">
        <v>359</v>
      </c>
      <c r="J146" t="s">
        <v>3</v>
      </c>
      <c r="K146" t="s">
        <v>360</v>
      </c>
      <c r="L146">
        <v>1191</v>
      </c>
      <c r="N146">
        <v>1013</v>
      </c>
      <c r="O146" t="s">
        <v>337</v>
      </c>
      <c r="P146" t="s">
        <v>337</v>
      </c>
      <c r="Q146">
        <v>1</v>
      </c>
      <c r="X146">
        <v>207.31</v>
      </c>
      <c r="Y146">
        <v>0</v>
      </c>
      <c r="Z146">
        <v>0</v>
      </c>
      <c r="AA146">
        <v>0</v>
      </c>
      <c r="AB146">
        <v>361.25</v>
      </c>
      <c r="AC146">
        <v>0</v>
      </c>
      <c r="AD146">
        <v>1</v>
      </c>
      <c r="AE146">
        <v>1</v>
      </c>
      <c r="AF146" t="s">
        <v>3</v>
      </c>
      <c r="AG146">
        <v>207.31</v>
      </c>
      <c r="AH146">
        <v>2</v>
      </c>
      <c r="AI146">
        <v>50265981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ROW(Source!A62)</f>
        <v>62</v>
      </c>
      <c r="B147">
        <v>50265997</v>
      </c>
      <c r="C147">
        <v>50265980</v>
      </c>
      <c r="D147">
        <v>39608925</v>
      </c>
      <c r="E147">
        <v>70</v>
      </c>
      <c r="F147">
        <v>1</v>
      </c>
      <c r="G147">
        <v>1</v>
      </c>
      <c r="H147">
        <v>1</v>
      </c>
      <c r="I147" t="s">
        <v>338</v>
      </c>
      <c r="J147" t="s">
        <v>3</v>
      </c>
      <c r="K147" t="s">
        <v>339</v>
      </c>
      <c r="L147">
        <v>1191</v>
      </c>
      <c r="N147">
        <v>1013</v>
      </c>
      <c r="O147" t="s">
        <v>337</v>
      </c>
      <c r="P147" t="s">
        <v>337</v>
      </c>
      <c r="Q147">
        <v>1</v>
      </c>
      <c r="X147">
        <v>10.63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2</v>
      </c>
      <c r="AF147" t="s">
        <v>3</v>
      </c>
      <c r="AG147">
        <v>10.63</v>
      </c>
      <c r="AH147">
        <v>2</v>
      </c>
      <c r="AI147">
        <v>50265982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ROW(Source!A62)</f>
        <v>62</v>
      </c>
      <c r="B148">
        <v>50265998</v>
      </c>
      <c r="C148">
        <v>50265980</v>
      </c>
      <c r="D148">
        <v>39770614</v>
      </c>
      <c r="E148">
        <v>1</v>
      </c>
      <c r="F148">
        <v>1</v>
      </c>
      <c r="G148">
        <v>1</v>
      </c>
      <c r="H148">
        <v>2</v>
      </c>
      <c r="I148" t="s">
        <v>361</v>
      </c>
      <c r="J148" t="s">
        <v>362</v>
      </c>
      <c r="K148" t="s">
        <v>363</v>
      </c>
      <c r="L148">
        <v>1367</v>
      </c>
      <c r="N148">
        <v>1011</v>
      </c>
      <c r="O148" t="s">
        <v>40</v>
      </c>
      <c r="P148" t="s">
        <v>40</v>
      </c>
      <c r="Q148">
        <v>1</v>
      </c>
      <c r="X148">
        <v>2.41</v>
      </c>
      <c r="Y148">
        <v>0</v>
      </c>
      <c r="Z148">
        <v>1105.53</v>
      </c>
      <c r="AA148">
        <v>533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2.41</v>
      </c>
      <c r="AH148">
        <v>2</v>
      </c>
      <c r="AI148">
        <v>50265983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ROW(Source!A62)</f>
        <v>62</v>
      </c>
      <c r="B149">
        <v>50265999</v>
      </c>
      <c r="C149">
        <v>50265980</v>
      </c>
      <c r="D149">
        <v>39770672</v>
      </c>
      <c r="E149">
        <v>1</v>
      </c>
      <c r="F149">
        <v>1</v>
      </c>
      <c r="G149">
        <v>1</v>
      </c>
      <c r="H149">
        <v>2</v>
      </c>
      <c r="I149" t="s">
        <v>364</v>
      </c>
      <c r="J149" t="s">
        <v>365</v>
      </c>
      <c r="K149" t="s">
        <v>366</v>
      </c>
      <c r="L149">
        <v>1367</v>
      </c>
      <c r="N149">
        <v>1011</v>
      </c>
      <c r="O149" t="s">
        <v>40</v>
      </c>
      <c r="P149" t="s">
        <v>40</v>
      </c>
      <c r="Q149">
        <v>1</v>
      </c>
      <c r="X149">
        <v>0.88</v>
      </c>
      <c r="Y149">
        <v>0</v>
      </c>
      <c r="Z149">
        <v>1720.97</v>
      </c>
      <c r="AA149">
        <v>533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0.88</v>
      </c>
      <c r="AH149">
        <v>2</v>
      </c>
      <c r="AI149">
        <v>50265984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ROW(Source!A62)</f>
        <v>62</v>
      </c>
      <c r="B150">
        <v>50266000</v>
      </c>
      <c r="C150">
        <v>50265980</v>
      </c>
      <c r="D150">
        <v>39770922</v>
      </c>
      <c r="E150">
        <v>1</v>
      </c>
      <c r="F150">
        <v>1</v>
      </c>
      <c r="G150">
        <v>1</v>
      </c>
      <c r="H150">
        <v>2</v>
      </c>
      <c r="I150" t="s">
        <v>474</v>
      </c>
      <c r="J150" t="s">
        <v>475</v>
      </c>
      <c r="K150" t="s">
        <v>476</v>
      </c>
      <c r="L150">
        <v>1367</v>
      </c>
      <c r="N150">
        <v>1011</v>
      </c>
      <c r="O150" t="s">
        <v>40</v>
      </c>
      <c r="P150" t="s">
        <v>40</v>
      </c>
      <c r="Q150">
        <v>1</v>
      </c>
      <c r="X150">
        <v>6</v>
      </c>
      <c r="Y150">
        <v>0</v>
      </c>
      <c r="Z150">
        <v>283.39999999999998</v>
      </c>
      <c r="AA150">
        <v>13.5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6</v>
      </c>
      <c r="AH150">
        <v>2</v>
      </c>
      <c r="AI150">
        <v>50265985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ROW(Source!A62)</f>
        <v>62</v>
      </c>
      <c r="B151">
        <v>50266001</v>
      </c>
      <c r="C151">
        <v>50265980</v>
      </c>
      <c r="D151">
        <v>39770949</v>
      </c>
      <c r="E151">
        <v>1</v>
      </c>
      <c r="F151">
        <v>1</v>
      </c>
      <c r="G151">
        <v>1</v>
      </c>
      <c r="H151">
        <v>2</v>
      </c>
      <c r="I151" t="s">
        <v>340</v>
      </c>
      <c r="J151" t="s">
        <v>341</v>
      </c>
      <c r="K151" t="s">
        <v>342</v>
      </c>
      <c r="L151">
        <v>1367</v>
      </c>
      <c r="N151">
        <v>1011</v>
      </c>
      <c r="O151" t="s">
        <v>40</v>
      </c>
      <c r="P151" t="s">
        <v>40</v>
      </c>
      <c r="Q151">
        <v>1</v>
      </c>
      <c r="X151">
        <v>30</v>
      </c>
      <c r="Y151">
        <v>0</v>
      </c>
      <c r="Z151">
        <v>1.9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30</v>
      </c>
      <c r="AH151">
        <v>2</v>
      </c>
      <c r="AI151">
        <v>50265986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ROW(Source!A62)</f>
        <v>62</v>
      </c>
      <c r="B152">
        <v>50266002</v>
      </c>
      <c r="C152">
        <v>50265980</v>
      </c>
      <c r="D152">
        <v>39771602</v>
      </c>
      <c r="E152">
        <v>1</v>
      </c>
      <c r="F152">
        <v>1</v>
      </c>
      <c r="G152">
        <v>1</v>
      </c>
      <c r="H152">
        <v>2</v>
      </c>
      <c r="I152" t="s">
        <v>343</v>
      </c>
      <c r="J152" t="s">
        <v>344</v>
      </c>
      <c r="K152" t="s">
        <v>345</v>
      </c>
      <c r="L152">
        <v>1367</v>
      </c>
      <c r="N152">
        <v>1011</v>
      </c>
      <c r="O152" t="s">
        <v>40</v>
      </c>
      <c r="P152" t="s">
        <v>40</v>
      </c>
      <c r="Q152">
        <v>1</v>
      </c>
      <c r="X152">
        <v>1.34</v>
      </c>
      <c r="Y152">
        <v>0</v>
      </c>
      <c r="Z152">
        <v>680.88</v>
      </c>
      <c r="AA152">
        <v>396.79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1.34</v>
      </c>
      <c r="AH152">
        <v>2</v>
      </c>
      <c r="AI152">
        <v>50265987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ROW(Source!A62)</f>
        <v>62</v>
      </c>
      <c r="B153">
        <v>50266003</v>
      </c>
      <c r="C153">
        <v>50265980</v>
      </c>
      <c r="D153">
        <v>39771814</v>
      </c>
      <c r="E153">
        <v>1</v>
      </c>
      <c r="F153">
        <v>1</v>
      </c>
      <c r="G153">
        <v>1</v>
      </c>
      <c r="H153">
        <v>2</v>
      </c>
      <c r="I153" t="s">
        <v>367</v>
      </c>
      <c r="J153" t="s">
        <v>368</v>
      </c>
      <c r="K153" t="s">
        <v>369</v>
      </c>
      <c r="L153">
        <v>1367</v>
      </c>
      <c r="N153">
        <v>1011</v>
      </c>
      <c r="O153" t="s">
        <v>40</v>
      </c>
      <c r="P153" t="s">
        <v>40</v>
      </c>
      <c r="Q153">
        <v>1</v>
      </c>
      <c r="X153">
        <v>13.85</v>
      </c>
      <c r="Y153">
        <v>0</v>
      </c>
      <c r="Z153">
        <v>41.17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13.85</v>
      </c>
      <c r="AH153">
        <v>2</v>
      </c>
      <c r="AI153">
        <v>50265988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ROW(Source!A62)</f>
        <v>62</v>
      </c>
      <c r="B154">
        <v>50266004</v>
      </c>
      <c r="C154">
        <v>50265980</v>
      </c>
      <c r="D154">
        <v>39621224</v>
      </c>
      <c r="E154">
        <v>1</v>
      </c>
      <c r="F154">
        <v>1</v>
      </c>
      <c r="G154">
        <v>1</v>
      </c>
      <c r="H154">
        <v>3</v>
      </c>
      <c r="I154" t="s">
        <v>370</v>
      </c>
      <c r="J154" t="s">
        <v>371</v>
      </c>
      <c r="K154" t="s">
        <v>372</v>
      </c>
      <c r="L154">
        <v>1339</v>
      </c>
      <c r="N154">
        <v>1007</v>
      </c>
      <c r="O154" t="s">
        <v>18</v>
      </c>
      <c r="P154" t="s">
        <v>18</v>
      </c>
      <c r="Q154">
        <v>1</v>
      </c>
      <c r="X154">
        <v>0.24</v>
      </c>
      <c r="Y154">
        <v>2.44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0.24</v>
      </c>
      <c r="AH154">
        <v>2</v>
      </c>
      <c r="AI154">
        <v>50265989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ROW(Source!A62)</f>
        <v>62</v>
      </c>
      <c r="B155">
        <v>50266005</v>
      </c>
      <c r="C155">
        <v>50265980</v>
      </c>
      <c r="D155">
        <v>39622311</v>
      </c>
      <c r="E155">
        <v>1</v>
      </c>
      <c r="F155">
        <v>1</v>
      </c>
      <c r="G155">
        <v>1</v>
      </c>
      <c r="H155">
        <v>3</v>
      </c>
      <c r="I155" t="s">
        <v>71</v>
      </c>
      <c r="J155" t="s">
        <v>73</v>
      </c>
      <c r="K155" t="s">
        <v>72</v>
      </c>
      <c r="L155">
        <v>1348</v>
      </c>
      <c r="N155">
        <v>1009</v>
      </c>
      <c r="O155" t="s">
        <v>28</v>
      </c>
      <c r="P155" t="s">
        <v>28</v>
      </c>
      <c r="Q155">
        <v>1000</v>
      </c>
      <c r="X155">
        <v>0.121</v>
      </c>
      <c r="Y155">
        <v>10315.01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0.121</v>
      </c>
      <c r="AH155">
        <v>2</v>
      </c>
      <c r="AI155">
        <v>50265990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ROW(Source!A62)</f>
        <v>62</v>
      </c>
      <c r="B156">
        <v>50266006</v>
      </c>
      <c r="C156">
        <v>50265980</v>
      </c>
      <c r="D156">
        <v>39623286</v>
      </c>
      <c r="E156">
        <v>1</v>
      </c>
      <c r="F156">
        <v>1</v>
      </c>
      <c r="G156">
        <v>1</v>
      </c>
      <c r="H156">
        <v>3</v>
      </c>
      <c r="I156" t="s">
        <v>477</v>
      </c>
      <c r="J156" t="s">
        <v>478</v>
      </c>
      <c r="K156" t="s">
        <v>479</v>
      </c>
      <c r="L156">
        <v>1327</v>
      </c>
      <c r="N156">
        <v>1005</v>
      </c>
      <c r="O156" t="s">
        <v>389</v>
      </c>
      <c r="P156" t="s">
        <v>389</v>
      </c>
      <c r="Q156">
        <v>1</v>
      </c>
      <c r="X156">
        <v>6.54</v>
      </c>
      <c r="Y156">
        <v>32.299999999999997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6.54</v>
      </c>
      <c r="AH156">
        <v>2</v>
      </c>
      <c r="AI156">
        <v>50265991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ROW(Source!A62)</f>
        <v>62</v>
      </c>
      <c r="B157">
        <v>50266007</v>
      </c>
      <c r="C157">
        <v>50265980</v>
      </c>
      <c r="D157">
        <v>39609366</v>
      </c>
      <c r="E157">
        <v>70</v>
      </c>
      <c r="F157">
        <v>1</v>
      </c>
      <c r="G157">
        <v>1</v>
      </c>
      <c r="H157">
        <v>3</v>
      </c>
      <c r="I157" t="s">
        <v>178</v>
      </c>
      <c r="J157" t="s">
        <v>3</v>
      </c>
      <c r="K157" t="s">
        <v>179</v>
      </c>
      <c r="L157">
        <v>1377</v>
      </c>
      <c r="N157">
        <v>1013</v>
      </c>
      <c r="O157" t="s">
        <v>180</v>
      </c>
      <c r="P157" t="s">
        <v>180</v>
      </c>
      <c r="Q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 t="s">
        <v>3</v>
      </c>
      <c r="AG157">
        <v>0</v>
      </c>
      <c r="AH157">
        <v>2</v>
      </c>
      <c r="AI157">
        <v>50265992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ROW(Source!A62)</f>
        <v>62</v>
      </c>
      <c r="B158">
        <v>50266008</v>
      </c>
      <c r="C158">
        <v>50265980</v>
      </c>
      <c r="D158">
        <v>39609739</v>
      </c>
      <c r="E158">
        <v>70</v>
      </c>
      <c r="F158">
        <v>1</v>
      </c>
      <c r="G158">
        <v>1</v>
      </c>
      <c r="H158">
        <v>3</v>
      </c>
      <c r="I158" t="s">
        <v>67</v>
      </c>
      <c r="J158" t="s">
        <v>3</v>
      </c>
      <c r="K158" t="s">
        <v>68</v>
      </c>
      <c r="L158">
        <v>1339</v>
      </c>
      <c r="N158">
        <v>1007</v>
      </c>
      <c r="O158" t="s">
        <v>18</v>
      </c>
      <c r="P158" t="s">
        <v>18</v>
      </c>
      <c r="Q158">
        <v>1</v>
      </c>
      <c r="X158">
        <v>101.5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3</v>
      </c>
      <c r="AG158">
        <v>101.5</v>
      </c>
      <c r="AH158">
        <v>2</v>
      </c>
      <c r="AI158">
        <v>50265993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ROW(Source!A62)</f>
        <v>62</v>
      </c>
      <c r="B159">
        <v>50266009</v>
      </c>
      <c r="C159">
        <v>50265980</v>
      </c>
      <c r="D159">
        <v>39640745</v>
      </c>
      <c r="E159">
        <v>1</v>
      </c>
      <c r="F159">
        <v>1</v>
      </c>
      <c r="G159">
        <v>1</v>
      </c>
      <c r="H159">
        <v>3</v>
      </c>
      <c r="I159" t="s">
        <v>424</v>
      </c>
      <c r="J159" t="s">
        <v>425</v>
      </c>
      <c r="K159" t="s">
        <v>426</v>
      </c>
      <c r="L159">
        <v>1348</v>
      </c>
      <c r="N159">
        <v>1009</v>
      </c>
      <c r="O159" t="s">
        <v>28</v>
      </c>
      <c r="P159" t="s">
        <v>28</v>
      </c>
      <c r="Q159">
        <v>1000</v>
      </c>
      <c r="X159">
        <v>2.3E-2</v>
      </c>
      <c r="Y159">
        <v>4455.2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2.3E-2</v>
      </c>
      <c r="AH159">
        <v>2</v>
      </c>
      <c r="AI159">
        <v>50265994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ROW(Source!A62)</f>
        <v>62</v>
      </c>
      <c r="B160">
        <v>50266010</v>
      </c>
      <c r="C160">
        <v>50265980</v>
      </c>
      <c r="D160">
        <v>39611090</v>
      </c>
      <c r="E160">
        <v>70</v>
      </c>
      <c r="F160">
        <v>1</v>
      </c>
      <c r="G160">
        <v>1</v>
      </c>
      <c r="H160">
        <v>3</v>
      </c>
      <c r="I160" t="s">
        <v>26</v>
      </c>
      <c r="J160" t="s">
        <v>3</v>
      </c>
      <c r="K160" t="s">
        <v>27</v>
      </c>
      <c r="L160">
        <v>1348</v>
      </c>
      <c r="N160">
        <v>1009</v>
      </c>
      <c r="O160" t="s">
        <v>28</v>
      </c>
      <c r="P160" t="s">
        <v>28</v>
      </c>
      <c r="Q160">
        <v>1000</v>
      </c>
      <c r="X160">
        <v>5.63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 t="s">
        <v>3</v>
      </c>
      <c r="AG160">
        <v>5.63</v>
      </c>
      <c r="AH160">
        <v>2</v>
      </c>
      <c r="AI160">
        <v>50265995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ROW(Source!A66)</f>
        <v>66</v>
      </c>
      <c r="B161">
        <v>50266030</v>
      </c>
      <c r="C161">
        <v>50266014</v>
      </c>
      <c r="D161">
        <v>39608739</v>
      </c>
      <c r="E161">
        <v>70</v>
      </c>
      <c r="F161">
        <v>1</v>
      </c>
      <c r="G161">
        <v>1</v>
      </c>
      <c r="H161">
        <v>1</v>
      </c>
      <c r="I161" t="s">
        <v>359</v>
      </c>
      <c r="J161" t="s">
        <v>3</v>
      </c>
      <c r="K161" t="s">
        <v>360</v>
      </c>
      <c r="L161">
        <v>1191</v>
      </c>
      <c r="N161">
        <v>1013</v>
      </c>
      <c r="O161" t="s">
        <v>337</v>
      </c>
      <c r="P161" t="s">
        <v>337</v>
      </c>
      <c r="Q161">
        <v>1</v>
      </c>
      <c r="X161">
        <v>133.85</v>
      </c>
      <c r="Y161">
        <v>0</v>
      </c>
      <c r="Z161">
        <v>0</v>
      </c>
      <c r="AA161">
        <v>0</v>
      </c>
      <c r="AB161">
        <v>361.25</v>
      </c>
      <c r="AC161">
        <v>0</v>
      </c>
      <c r="AD161">
        <v>1</v>
      </c>
      <c r="AE161">
        <v>1</v>
      </c>
      <c r="AF161" t="s">
        <v>3</v>
      </c>
      <c r="AG161">
        <v>133.85</v>
      </c>
      <c r="AH161">
        <v>2</v>
      </c>
      <c r="AI161">
        <v>50266015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ROW(Source!A66)</f>
        <v>66</v>
      </c>
      <c r="B162">
        <v>50266031</v>
      </c>
      <c r="C162">
        <v>50266014</v>
      </c>
      <c r="D162">
        <v>39608925</v>
      </c>
      <c r="E162">
        <v>70</v>
      </c>
      <c r="F162">
        <v>1</v>
      </c>
      <c r="G162">
        <v>1</v>
      </c>
      <c r="H162">
        <v>1</v>
      </c>
      <c r="I162" t="s">
        <v>338</v>
      </c>
      <c r="J162" t="s">
        <v>3</v>
      </c>
      <c r="K162" t="s">
        <v>339</v>
      </c>
      <c r="L162">
        <v>1191</v>
      </c>
      <c r="N162">
        <v>1013</v>
      </c>
      <c r="O162" t="s">
        <v>337</v>
      </c>
      <c r="P162" t="s">
        <v>337</v>
      </c>
      <c r="Q162">
        <v>1</v>
      </c>
      <c r="X162">
        <v>7.81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2</v>
      </c>
      <c r="AF162" t="s">
        <v>3</v>
      </c>
      <c r="AG162">
        <v>7.81</v>
      </c>
      <c r="AH162">
        <v>2</v>
      </c>
      <c r="AI162">
        <v>50266016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ROW(Source!A66)</f>
        <v>66</v>
      </c>
      <c r="B163">
        <v>50266032</v>
      </c>
      <c r="C163">
        <v>50266014</v>
      </c>
      <c r="D163">
        <v>39770614</v>
      </c>
      <c r="E163">
        <v>1</v>
      </c>
      <c r="F163">
        <v>1</v>
      </c>
      <c r="G163">
        <v>1</v>
      </c>
      <c r="H163">
        <v>2</v>
      </c>
      <c r="I163" t="s">
        <v>361</v>
      </c>
      <c r="J163" t="s">
        <v>362</v>
      </c>
      <c r="K163" t="s">
        <v>363</v>
      </c>
      <c r="L163">
        <v>1367</v>
      </c>
      <c r="N163">
        <v>1011</v>
      </c>
      <c r="O163" t="s">
        <v>40</v>
      </c>
      <c r="P163" t="s">
        <v>40</v>
      </c>
      <c r="Q163">
        <v>1</v>
      </c>
      <c r="X163">
        <v>2.33</v>
      </c>
      <c r="Y163">
        <v>0</v>
      </c>
      <c r="Z163">
        <v>1105.53</v>
      </c>
      <c r="AA163">
        <v>533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2.33</v>
      </c>
      <c r="AH163">
        <v>2</v>
      </c>
      <c r="AI163">
        <v>50266017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ROW(Source!A66)</f>
        <v>66</v>
      </c>
      <c r="B164">
        <v>50266033</v>
      </c>
      <c r="C164">
        <v>50266014</v>
      </c>
      <c r="D164">
        <v>39770672</v>
      </c>
      <c r="E164">
        <v>1</v>
      </c>
      <c r="F164">
        <v>1</v>
      </c>
      <c r="G164">
        <v>1</v>
      </c>
      <c r="H164">
        <v>2</v>
      </c>
      <c r="I164" t="s">
        <v>364</v>
      </c>
      <c r="J164" t="s">
        <v>365</v>
      </c>
      <c r="K164" t="s">
        <v>366</v>
      </c>
      <c r="L164">
        <v>1367</v>
      </c>
      <c r="N164">
        <v>1011</v>
      </c>
      <c r="O164" t="s">
        <v>40</v>
      </c>
      <c r="P164" t="s">
        <v>40</v>
      </c>
      <c r="Q164">
        <v>1</v>
      </c>
      <c r="X164">
        <v>0.16</v>
      </c>
      <c r="Y164">
        <v>0</v>
      </c>
      <c r="Z164">
        <v>1720.97</v>
      </c>
      <c r="AA164">
        <v>533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0.16</v>
      </c>
      <c r="AH164">
        <v>2</v>
      </c>
      <c r="AI164">
        <v>50266018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ROW(Source!A66)</f>
        <v>66</v>
      </c>
      <c r="B165">
        <v>50266034</v>
      </c>
      <c r="C165">
        <v>50266014</v>
      </c>
      <c r="D165">
        <v>39770922</v>
      </c>
      <c r="E165">
        <v>1</v>
      </c>
      <c r="F165">
        <v>1</v>
      </c>
      <c r="G165">
        <v>1</v>
      </c>
      <c r="H165">
        <v>2</v>
      </c>
      <c r="I165" t="s">
        <v>474</v>
      </c>
      <c r="J165" t="s">
        <v>475</v>
      </c>
      <c r="K165" t="s">
        <v>476</v>
      </c>
      <c r="L165">
        <v>1367</v>
      </c>
      <c r="N165">
        <v>1011</v>
      </c>
      <c r="O165" t="s">
        <v>40</v>
      </c>
      <c r="P165" t="s">
        <v>40</v>
      </c>
      <c r="Q165">
        <v>1</v>
      </c>
      <c r="X165">
        <v>4.8</v>
      </c>
      <c r="Y165">
        <v>0</v>
      </c>
      <c r="Z165">
        <v>283.39999999999998</v>
      </c>
      <c r="AA165">
        <v>13.5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4.8</v>
      </c>
      <c r="AH165">
        <v>2</v>
      </c>
      <c r="AI165">
        <v>50266019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ROW(Source!A66)</f>
        <v>66</v>
      </c>
      <c r="B166">
        <v>50266035</v>
      </c>
      <c r="C166">
        <v>50266014</v>
      </c>
      <c r="D166">
        <v>39770949</v>
      </c>
      <c r="E166">
        <v>1</v>
      </c>
      <c r="F166">
        <v>1</v>
      </c>
      <c r="G166">
        <v>1</v>
      </c>
      <c r="H166">
        <v>2</v>
      </c>
      <c r="I166" t="s">
        <v>340</v>
      </c>
      <c r="J166" t="s">
        <v>341</v>
      </c>
      <c r="K166" t="s">
        <v>342</v>
      </c>
      <c r="L166">
        <v>1367</v>
      </c>
      <c r="N166">
        <v>1011</v>
      </c>
      <c r="O166" t="s">
        <v>40</v>
      </c>
      <c r="P166" t="s">
        <v>40</v>
      </c>
      <c r="Q166">
        <v>1</v>
      </c>
      <c r="X166">
        <v>23</v>
      </c>
      <c r="Y166">
        <v>0</v>
      </c>
      <c r="Z166">
        <v>1.9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23</v>
      </c>
      <c r="AH166">
        <v>2</v>
      </c>
      <c r="AI166">
        <v>50266020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ROW(Source!A66)</f>
        <v>66</v>
      </c>
      <c r="B167">
        <v>50266036</v>
      </c>
      <c r="C167">
        <v>50266014</v>
      </c>
      <c r="D167">
        <v>39771602</v>
      </c>
      <c r="E167">
        <v>1</v>
      </c>
      <c r="F167">
        <v>1</v>
      </c>
      <c r="G167">
        <v>1</v>
      </c>
      <c r="H167">
        <v>2</v>
      </c>
      <c r="I167" t="s">
        <v>343</v>
      </c>
      <c r="J167" t="s">
        <v>344</v>
      </c>
      <c r="K167" t="s">
        <v>345</v>
      </c>
      <c r="L167">
        <v>1367</v>
      </c>
      <c r="N167">
        <v>1011</v>
      </c>
      <c r="O167" t="s">
        <v>40</v>
      </c>
      <c r="P167" t="s">
        <v>40</v>
      </c>
      <c r="Q167">
        <v>1</v>
      </c>
      <c r="X167">
        <v>0.52</v>
      </c>
      <c r="Y167">
        <v>0</v>
      </c>
      <c r="Z167">
        <v>680.88</v>
      </c>
      <c r="AA167">
        <v>396.79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0.52</v>
      </c>
      <c r="AH167">
        <v>2</v>
      </c>
      <c r="AI167">
        <v>50266021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ROW(Source!A66)</f>
        <v>66</v>
      </c>
      <c r="B168">
        <v>50266037</v>
      </c>
      <c r="C168">
        <v>50266014</v>
      </c>
      <c r="D168">
        <v>39771814</v>
      </c>
      <c r="E168">
        <v>1</v>
      </c>
      <c r="F168">
        <v>1</v>
      </c>
      <c r="G168">
        <v>1</v>
      </c>
      <c r="H168">
        <v>2</v>
      </c>
      <c r="I168" t="s">
        <v>367</v>
      </c>
      <c r="J168" t="s">
        <v>368</v>
      </c>
      <c r="K168" t="s">
        <v>369</v>
      </c>
      <c r="L168">
        <v>1367</v>
      </c>
      <c r="N168">
        <v>1011</v>
      </c>
      <c r="O168" t="s">
        <v>40</v>
      </c>
      <c r="P168" t="s">
        <v>40</v>
      </c>
      <c r="Q168">
        <v>1</v>
      </c>
      <c r="X168">
        <v>6.66</v>
      </c>
      <c r="Y168">
        <v>0</v>
      </c>
      <c r="Z168">
        <v>41.17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6.66</v>
      </c>
      <c r="AH168">
        <v>2</v>
      </c>
      <c r="AI168">
        <v>50266022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ROW(Source!A66)</f>
        <v>66</v>
      </c>
      <c r="B169">
        <v>50266038</v>
      </c>
      <c r="C169">
        <v>50266014</v>
      </c>
      <c r="D169">
        <v>39621224</v>
      </c>
      <c r="E169">
        <v>1</v>
      </c>
      <c r="F169">
        <v>1</v>
      </c>
      <c r="G169">
        <v>1</v>
      </c>
      <c r="H169">
        <v>3</v>
      </c>
      <c r="I169" t="s">
        <v>370</v>
      </c>
      <c r="J169" t="s">
        <v>371</v>
      </c>
      <c r="K169" t="s">
        <v>372</v>
      </c>
      <c r="L169">
        <v>1339</v>
      </c>
      <c r="N169">
        <v>1007</v>
      </c>
      <c r="O169" t="s">
        <v>18</v>
      </c>
      <c r="P169" t="s">
        <v>18</v>
      </c>
      <c r="Q169">
        <v>1</v>
      </c>
      <c r="X169">
        <v>1.98</v>
      </c>
      <c r="Y169">
        <v>2.44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1.98</v>
      </c>
      <c r="AH169">
        <v>2</v>
      </c>
      <c r="AI169">
        <v>50266023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ROW(Source!A66)</f>
        <v>66</v>
      </c>
      <c r="B170">
        <v>50266039</v>
      </c>
      <c r="C170">
        <v>50266014</v>
      </c>
      <c r="D170">
        <v>39622311</v>
      </c>
      <c r="E170">
        <v>1</v>
      </c>
      <c r="F170">
        <v>1</v>
      </c>
      <c r="G170">
        <v>1</v>
      </c>
      <c r="H170">
        <v>3</v>
      </c>
      <c r="I170" t="s">
        <v>71</v>
      </c>
      <c r="J170" t="s">
        <v>73</v>
      </c>
      <c r="K170" t="s">
        <v>72</v>
      </c>
      <c r="L170">
        <v>1348</v>
      </c>
      <c r="N170">
        <v>1009</v>
      </c>
      <c r="O170" t="s">
        <v>28</v>
      </c>
      <c r="P170" t="s">
        <v>28</v>
      </c>
      <c r="Q170">
        <v>1000</v>
      </c>
      <c r="X170">
        <v>0.121</v>
      </c>
      <c r="Y170">
        <v>10315.01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0.121</v>
      </c>
      <c r="AH170">
        <v>2</v>
      </c>
      <c r="AI170">
        <v>50266024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ROW(Source!A66)</f>
        <v>66</v>
      </c>
      <c r="B171">
        <v>50266040</v>
      </c>
      <c r="C171">
        <v>50266014</v>
      </c>
      <c r="D171">
        <v>39623286</v>
      </c>
      <c r="E171">
        <v>1</v>
      </c>
      <c r="F171">
        <v>1</v>
      </c>
      <c r="G171">
        <v>1</v>
      </c>
      <c r="H171">
        <v>3</v>
      </c>
      <c r="I171" t="s">
        <v>477</v>
      </c>
      <c r="J171" t="s">
        <v>478</v>
      </c>
      <c r="K171" t="s">
        <v>479</v>
      </c>
      <c r="L171">
        <v>1327</v>
      </c>
      <c r="N171">
        <v>1005</v>
      </c>
      <c r="O171" t="s">
        <v>389</v>
      </c>
      <c r="P171" t="s">
        <v>389</v>
      </c>
      <c r="Q171">
        <v>1</v>
      </c>
      <c r="X171">
        <v>53.96</v>
      </c>
      <c r="Y171">
        <v>32.299999999999997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53.96</v>
      </c>
      <c r="AH171">
        <v>2</v>
      </c>
      <c r="AI171">
        <v>50266025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ROW(Source!A66)</f>
        <v>66</v>
      </c>
      <c r="B172">
        <v>50266041</v>
      </c>
      <c r="C172">
        <v>50266014</v>
      </c>
      <c r="D172">
        <v>39609366</v>
      </c>
      <c r="E172">
        <v>70</v>
      </c>
      <c r="F172">
        <v>1</v>
      </c>
      <c r="G172">
        <v>1</v>
      </c>
      <c r="H172">
        <v>3</v>
      </c>
      <c r="I172" t="s">
        <v>178</v>
      </c>
      <c r="J172" t="s">
        <v>3</v>
      </c>
      <c r="K172" t="s">
        <v>179</v>
      </c>
      <c r="L172">
        <v>1377</v>
      </c>
      <c r="N172">
        <v>1013</v>
      </c>
      <c r="O172" t="s">
        <v>180</v>
      </c>
      <c r="P172" t="s">
        <v>180</v>
      </c>
      <c r="Q172">
        <v>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 t="s">
        <v>3</v>
      </c>
      <c r="AG172">
        <v>0</v>
      </c>
      <c r="AH172">
        <v>2</v>
      </c>
      <c r="AI172">
        <v>50266026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ROW(Source!A66)</f>
        <v>66</v>
      </c>
      <c r="B173">
        <v>50266042</v>
      </c>
      <c r="C173">
        <v>50266014</v>
      </c>
      <c r="D173">
        <v>39609739</v>
      </c>
      <c r="E173">
        <v>70</v>
      </c>
      <c r="F173">
        <v>1</v>
      </c>
      <c r="G173">
        <v>1</v>
      </c>
      <c r="H173">
        <v>3</v>
      </c>
      <c r="I173" t="s">
        <v>67</v>
      </c>
      <c r="J173" t="s">
        <v>3</v>
      </c>
      <c r="K173" t="s">
        <v>68</v>
      </c>
      <c r="L173">
        <v>1339</v>
      </c>
      <c r="N173">
        <v>1007</v>
      </c>
      <c r="O173" t="s">
        <v>18</v>
      </c>
      <c r="P173" t="s">
        <v>18</v>
      </c>
      <c r="Q173">
        <v>1</v>
      </c>
      <c r="X173">
        <v>101.5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 t="s">
        <v>3</v>
      </c>
      <c r="AG173">
        <v>101.5</v>
      </c>
      <c r="AH173">
        <v>2</v>
      </c>
      <c r="AI173">
        <v>50266027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ROW(Source!A66)</f>
        <v>66</v>
      </c>
      <c r="B174">
        <v>50266043</v>
      </c>
      <c r="C174">
        <v>50266014</v>
      </c>
      <c r="D174">
        <v>39640745</v>
      </c>
      <c r="E174">
        <v>1</v>
      </c>
      <c r="F174">
        <v>1</v>
      </c>
      <c r="G174">
        <v>1</v>
      </c>
      <c r="H174">
        <v>3</v>
      </c>
      <c r="I174" t="s">
        <v>424</v>
      </c>
      <c r="J174" t="s">
        <v>425</v>
      </c>
      <c r="K174" t="s">
        <v>426</v>
      </c>
      <c r="L174">
        <v>1348</v>
      </c>
      <c r="N174">
        <v>1009</v>
      </c>
      <c r="O174" t="s">
        <v>28</v>
      </c>
      <c r="P174" t="s">
        <v>28</v>
      </c>
      <c r="Q174">
        <v>1000</v>
      </c>
      <c r="X174">
        <v>1.9E-2</v>
      </c>
      <c r="Y174">
        <v>4455.2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1.9E-2</v>
      </c>
      <c r="AH174">
        <v>2</v>
      </c>
      <c r="AI174">
        <v>50266028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ROW(Source!A66)</f>
        <v>66</v>
      </c>
      <c r="B175">
        <v>50266044</v>
      </c>
      <c r="C175">
        <v>50266014</v>
      </c>
      <c r="D175">
        <v>39611090</v>
      </c>
      <c r="E175">
        <v>70</v>
      </c>
      <c r="F175">
        <v>1</v>
      </c>
      <c r="G175">
        <v>1</v>
      </c>
      <c r="H175">
        <v>3</v>
      </c>
      <c r="I175" t="s">
        <v>26</v>
      </c>
      <c r="J175" t="s">
        <v>3</v>
      </c>
      <c r="K175" t="s">
        <v>27</v>
      </c>
      <c r="L175">
        <v>1348</v>
      </c>
      <c r="N175">
        <v>1009</v>
      </c>
      <c r="O175" t="s">
        <v>28</v>
      </c>
      <c r="P175" t="s">
        <v>28</v>
      </c>
      <c r="Q175">
        <v>1000</v>
      </c>
      <c r="X175">
        <v>5.69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 t="s">
        <v>3</v>
      </c>
      <c r="AG175">
        <v>5.69</v>
      </c>
      <c r="AH175">
        <v>2</v>
      </c>
      <c r="AI175">
        <v>50266029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ROW(Source!A70)</f>
        <v>70</v>
      </c>
      <c r="B176">
        <v>50266059</v>
      </c>
      <c r="C176">
        <v>50266048</v>
      </c>
      <c r="D176">
        <v>49188531</v>
      </c>
      <c r="E176">
        <v>117</v>
      </c>
      <c r="F176">
        <v>1</v>
      </c>
      <c r="G176">
        <v>1</v>
      </c>
      <c r="H176">
        <v>1</v>
      </c>
      <c r="I176" t="s">
        <v>398</v>
      </c>
      <c r="J176" t="s">
        <v>3</v>
      </c>
      <c r="K176" t="s">
        <v>480</v>
      </c>
      <c r="L176">
        <v>1191</v>
      </c>
      <c r="N176">
        <v>1013</v>
      </c>
      <c r="O176" t="s">
        <v>337</v>
      </c>
      <c r="P176" t="s">
        <v>337</v>
      </c>
      <c r="Q176">
        <v>1</v>
      </c>
      <c r="X176">
        <v>43.5</v>
      </c>
      <c r="Y176">
        <v>0</v>
      </c>
      <c r="Z176">
        <v>0</v>
      </c>
      <c r="AA176">
        <v>0</v>
      </c>
      <c r="AB176">
        <v>343.49</v>
      </c>
      <c r="AC176">
        <v>0</v>
      </c>
      <c r="AD176">
        <v>1</v>
      </c>
      <c r="AE176">
        <v>1</v>
      </c>
      <c r="AF176" t="s">
        <v>3</v>
      </c>
      <c r="AG176">
        <v>43.5</v>
      </c>
      <c r="AH176">
        <v>2</v>
      </c>
      <c r="AI176">
        <v>50266049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ROW(Source!A70)</f>
        <v>70</v>
      </c>
      <c r="B177">
        <v>50266060</v>
      </c>
      <c r="C177">
        <v>50266048</v>
      </c>
      <c r="D177">
        <v>49188735</v>
      </c>
      <c r="E177">
        <v>117</v>
      </c>
      <c r="F177">
        <v>1</v>
      </c>
      <c r="G177">
        <v>1</v>
      </c>
      <c r="H177">
        <v>1</v>
      </c>
      <c r="I177" t="s">
        <v>338</v>
      </c>
      <c r="J177" t="s">
        <v>3</v>
      </c>
      <c r="K177" t="s">
        <v>339</v>
      </c>
      <c r="L177">
        <v>1191</v>
      </c>
      <c r="N177">
        <v>1013</v>
      </c>
      <c r="O177" t="s">
        <v>337</v>
      </c>
      <c r="P177" t="s">
        <v>337</v>
      </c>
      <c r="Q177">
        <v>1</v>
      </c>
      <c r="X177">
        <v>7.53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2</v>
      </c>
      <c r="AF177" t="s">
        <v>3</v>
      </c>
      <c r="AG177">
        <v>7.53</v>
      </c>
      <c r="AH177">
        <v>2</v>
      </c>
      <c r="AI177">
        <v>50266050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ROW(Source!A70)</f>
        <v>70</v>
      </c>
      <c r="B178">
        <v>50266061</v>
      </c>
      <c r="C178">
        <v>50266048</v>
      </c>
      <c r="D178">
        <v>49194804</v>
      </c>
      <c r="E178">
        <v>1</v>
      </c>
      <c r="F178">
        <v>1</v>
      </c>
      <c r="G178">
        <v>1</v>
      </c>
      <c r="H178">
        <v>2</v>
      </c>
      <c r="I178" t="s">
        <v>400</v>
      </c>
      <c r="J178" t="s">
        <v>481</v>
      </c>
      <c r="K178" t="s">
        <v>402</v>
      </c>
      <c r="L178">
        <v>1368</v>
      </c>
      <c r="N178">
        <v>1011</v>
      </c>
      <c r="O178" t="s">
        <v>434</v>
      </c>
      <c r="P178" t="s">
        <v>434</v>
      </c>
      <c r="Q178">
        <v>1</v>
      </c>
      <c r="X178">
        <v>0.15</v>
      </c>
      <c r="Y178">
        <v>0</v>
      </c>
      <c r="Z178">
        <v>1933</v>
      </c>
      <c r="AA178">
        <v>533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0.15</v>
      </c>
      <c r="AH178">
        <v>2</v>
      </c>
      <c r="AI178">
        <v>50266051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ROW(Source!A70)</f>
        <v>70</v>
      </c>
      <c r="B179">
        <v>50266062</v>
      </c>
      <c r="C179">
        <v>50266048</v>
      </c>
      <c r="D179">
        <v>49195381</v>
      </c>
      <c r="E179">
        <v>1</v>
      </c>
      <c r="F179">
        <v>1</v>
      </c>
      <c r="G179">
        <v>1</v>
      </c>
      <c r="H179">
        <v>2</v>
      </c>
      <c r="I179" t="s">
        <v>51</v>
      </c>
      <c r="J179" t="s">
        <v>453</v>
      </c>
      <c r="K179" t="s">
        <v>454</v>
      </c>
      <c r="L179">
        <v>1368</v>
      </c>
      <c r="N179">
        <v>1011</v>
      </c>
      <c r="O179" t="s">
        <v>434</v>
      </c>
      <c r="P179" t="s">
        <v>434</v>
      </c>
      <c r="Q179">
        <v>1</v>
      </c>
      <c r="X179">
        <v>0.88</v>
      </c>
      <c r="Y179">
        <v>0</v>
      </c>
      <c r="Z179">
        <v>1690.48</v>
      </c>
      <c r="AA179">
        <v>456.01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0.88</v>
      </c>
      <c r="AH179">
        <v>2</v>
      </c>
      <c r="AI179">
        <v>50266052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ROW(Source!A70)</f>
        <v>70</v>
      </c>
      <c r="B180">
        <v>50266063</v>
      </c>
      <c r="C180">
        <v>50266048</v>
      </c>
      <c r="D180">
        <v>49196119</v>
      </c>
      <c r="E180">
        <v>1</v>
      </c>
      <c r="F180">
        <v>1</v>
      </c>
      <c r="G180">
        <v>1</v>
      </c>
      <c r="H180">
        <v>2</v>
      </c>
      <c r="I180" t="s">
        <v>343</v>
      </c>
      <c r="J180" t="s">
        <v>459</v>
      </c>
      <c r="K180" t="s">
        <v>345</v>
      </c>
      <c r="L180">
        <v>1368</v>
      </c>
      <c r="N180">
        <v>1011</v>
      </c>
      <c r="O180" t="s">
        <v>434</v>
      </c>
      <c r="P180" t="s">
        <v>434</v>
      </c>
      <c r="Q180">
        <v>1</v>
      </c>
      <c r="X180">
        <v>0.09</v>
      </c>
      <c r="Y180">
        <v>0</v>
      </c>
      <c r="Z180">
        <v>680.88</v>
      </c>
      <c r="AA180">
        <v>396.79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0.09</v>
      </c>
      <c r="AH180">
        <v>2</v>
      </c>
      <c r="AI180">
        <v>50266053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ROW(Source!A70)</f>
        <v>70</v>
      </c>
      <c r="B181">
        <v>50266064</v>
      </c>
      <c r="C181">
        <v>50266048</v>
      </c>
      <c r="D181">
        <v>49196210</v>
      </c>
      <c r="E181">
        <v>1</v>
      </c>
      <c r="F181">
        <v>1</v>
      </c>
      <c r="G181">
        <v>1</v>
      </c>
      <c r="H181">
        <v>2</v>
      </c>
      <c r="I181" t="s">
        <v>403</v>
      </c>
      <c r="J181" t="s">
        <v>482</v>
      </c>
      <c r="K181" t="s">
        <v>405</v>
      </c>
      <c r="L181">
        <v>1368</v>
      </c>
      <c r="N181">
        <v>1011</v>
      </c>
      <c r="O181" t="s">
        <v>434</v>
      </c>
      <c r="P181" t="s">
        <v>434</v>
      </c>
      <c r="Q181">
        <v>1</v>
      </c>
      <c r="X181">
        <v>6.41</v>
      </c>
      <c r="Y181">
        <v>0</v>
      </c>
      <c r="Z181">
        <v>87.66</v>
      </c>
      <c r="AA181">
        <v>396.79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6.41</v>
      </c>
      <c r="AH181">
        <v>2</v>
      </c>
      <c r="AI181">
        <v>50266054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ROW(Source!A70)</f>
        <v>70</v>
      </c>
      <c r="B182">
        <v>50266065</v>
      </c>
      <c r="C182">
        <v>50266048</v>
      </c>
      <c r="D182">
        <v>49265821</v>
      </c>
      <c r="E182">
        <v>1</v>
      </c>
      <c r="F182">
        <v>1</v>
      </c>
      <c r="G182">
        <v>1</v>
      </c>
      <c r="H182">
        <v>3</v>
      </c>
      <c r="I182" t="s">
        <v>439</v>
      </c>
      <c r="J182" t="s">
        <v>440</v>
      </c>
      <c r="K182" t="s">
        <v>441</v>
      </c>
      <c r="L182">
        <v>1339</v>
      </c>
      <c r="N182">
        <v>1007</v>
      </c>
      <c r="O182" t="s">
        <v>18</v>
      </c>
      <c r="P182" t="s">
        <v>18</v>
      </c>
      <c r="Q182">
        <v>1</v>
      </c>
      <c r="X182">
        <v>13.4</v>
      </c>
      <c r="Y182">
        <v>2184.44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13.4</v>
      </c>
      <c r="AH182">
        <v>2</v>
      </c>
      <c r="AI182">
        <v>50266055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ROW(Source!A70)</f>
        <v>70</v>
      </c>
      <c r="B183">
        <v>50266066</v>
      </c>
      <c r="C183">
        <v>50266048</v>
      </c>
      <c r="D183">
        <v>49275183</v>
      </c>
      <c r="E183">
        <v>1</v>
      </c>
      <c r="F183">
        <v>1</v>
      </c>
      <c r="G183">
        <v>1</v>
      </c>
      <c r="H183">
        <v>3</v>
      </c>
      <c r="I183" t="s">
        <v>406</v>
      </c>
      <c r="J183" t="s">
        <v>483</v>
      </c>
      <c r="K183" t="s">
        <v>408</v>
      </c>
      <c r="L183">
        <v>1327</v>
      </c>
      <c r="N183">
        <v>1005</v>
      </c>
      <c r="O183" t="s">
        <v>389</v>
      </c>
      <c r="P183" t="s">
        <v>389</v>
      </c>
      <c r="Q183">
        <v>1</v>
      </c>
      <c r="X183">
        <v>76</v>
      </c>
      <c r="Y183">
        <v>34.950000000000003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76</v>
      </c>
      <c r="AH183">
        <v>2</v>
      </c>
      <c r="AI183">
        <v>50266056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ROW(Source!A70)</f>
        <v>70</v>
      </c>
      <c r="B184">
        <v>50266067</v>
      </c>
      <c r="C184">
        <v>50266048</v>
      </c>
      <c r="D184">
        <v>49275516</v>
      </c>
      <c r="E184">
        <v>1</v>
      </c>
      <c r="F184">
        <v>1</v>
      </c>
      <c r="G184">
        <v>1</v>
      </c>
      <c r="H184">
        <v>3</v>
      </c>
      <c r="I184" t="s">
        <v>484</v>
      </c>
      <c r="J184" t="s">
        <v>485</v>
      </c>
      <c r="K184" t="s">
        <v>486</v>
      </c>
      <c r="L184">
        <v>1330</v>
      </c>
      <c r="N184">
        <v>1005</v>
      </c>
      <c r="O184" t="s">
        <v>412</v>
      </c>
      <c r="P184" t="s">
        <v>412</v>
      </c>
      <c r="Q184">
        <v>10</v>
      </c>
      <c r="X184">
        <v>7.6</v>
      </c>
      <c r="Y184">
        <v>574.19000000000005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7.6</v>
      </c>
      <c r="AH184">
        <v>2</v>
      </c>
      <c r="AI184">
        <v>50266057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ROW(Source!A70)</f>
        <v>70</v>
      </c>
      <c r="B185">
        <v>50266068</v>
      </c>
      <c r="C185">
        <v>50266048</v>
      </c>
      <c r="D185">
        <v>49303886</v>
      </c>
      <c r="E185">
        <v>1</v>
      </c>
      <c r="F185">
        <v>1</v>
      </c>
      <c r="G185">
        <v>1</v>
      </c>
      <c r="H185">
        <v>3</v>
      </c>
      <c r="I185" t="s">
        <v>99</v>
      </c>
      <c r="J185" t="s">
        <v>487</v>
      </c>
      <c r="K185" t="s">
        <v>488</v>
      </c>
      <c r="L185">
        <v>1301</v>
      </c>
      <c r="N185">
        <v>1003</v>
      </c>
      <c r="O185" t="s">
        <v>101</v>
      </c>
      <c r="P185" t="s">
        <v>101</v>
      </c>
      <c r="Q185">
        <v>1</v>
      </c>
      <c r="X185">
        <v>139</v>
      </c>
      <c r="Y185">
        <v>94.68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139</v>
      </c>
      <c r="AH185">
        <v>2</v>
      </c>
      <c r="AI185">
        <v>50266058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ROW(Source!A71)</f>
        <v>71</v>
      </c>
      <c r="B186">
        <v>50266071</v>
      </c>
      <c r="C186">
        <v>50266069</v>
      </c>
      <c r="D186">
        <v>49188491</v>
      </c>
      <c r="E186">
        <v>117</v>
      </c>
      <c r="F186">
        <v>1</v>
      </c>
      <c r="G186">
        <v>1</v>
      </c>
      <c r="H186">
        <v>1</v>
      </c>
      <c r="I186" t="s">
        <v>489</v>
      </c>
      <c r="J186" t="s">
        <v>3</v>
      </c>
      <c r="K186" t="s">
        <v>490</v>
      </c>
      <c r="L186">
        <v>1191</v>
      </c>
      <c r="N186">
        <v>1013</v>
      </c>
      <c r="O186" t="s">
        <v>337</v>
      </c>
      <c r="P186" t="s">
        <v>337</v>
      </c>
      <c r="Q186">
        <v>1</v>
      </c>
      <c r="X186">
        <v>88.5</v>
      </c>
      <c r="Y186">
        <v>0</v>
      </c>
      <c r="Z186">
        <v>0</v>
      </c>
      <c r="AA186">
        <v>0</v>
      </c>
      <c r="AB186">
        <v>309.43</v>
      </c>
      <c r="AC186">
        <v>0</v>
      </c>
      <c r="AD186">
        <v>1</v>
      </c>
      <c r="AE186">
        <v>1</v>
      </c>
      <c r="AF186" t="s">
        <v>3</v>
      </c>
      <c r="AG186">
        <v>88.5</v>
      </c>
      <c r="AH186">
        <v>2</v>
      </c>
      <c r="AI186">
        <v>50266070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ROW(Source!A72)</f>
        <v>72</v>
      </c>
      <c r="B187">
        <v>50266077</v>
      </c>
      <c r="C187">
        <v>50266072</v>
      </c>
      <c r="D187">
        <v>49188541</v>
      </c>
      <c r="E187">
        <v>117</v>
      </c>
      <c r="F187">
        <v>1</v>
      </c>
      <c r="G187">
        <v>1</v>
      </c>
      <c r="H187">
        <v>1</v>
      </c>
      <c r="I187" t="s">
        <v>442</v>
      </c>
      <c r="J187" t="s">
        <v>3</v>
      </c>
      <c r="K187" t="s">
        <v>443</v>
      </c>
      <c r="L187">
        <v>1191</v>
      </c>
      <c r="N187">
        <v>1013</v>
      </c>
      <c r="O187" t="s">
        <v>337</v>
      </c>
      <c r="P187" t="s">
        <v>337</v>
      </c>
      <c r="Q187">
        <v>1</v>
      </c>
      <c r="X187">
        <v>12.53</v>
      </c>
      <c r="Y187">
        <v>0</v>
      </c>
      <c r="Z187">
        <v>0</v>
      </c>
      <c r="AA187">
        <v>0</v>
      </c>
      <c r="AB187">
        <v>352.37</v>
      </c>
      <c r="AC187">
        <v>0</v>
      </c>
      <c r="AD187">
        <v>1</v>
      </c>
      <c r="AE187">
        <v>1</v>
      </c>
      <c r="AF187" t="s">
        <v>3</v>
      </c>
      <c r="AG187">
        <v>12.53</v>
      </c>
      <c r="AH187">
        <v>2</v>
      </c>
      <c r="AI187">
        <v>50266073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ROW(Source!A72)</f>
        <v>72</v>
      </c>
      <c r="B188">
        <v>50266078</v>
      </c>
      <c r="C188">
        <v>50266072</v>
      </c>
      <c r="D188">
        <v>49188735</v>
      </c>
      <c r="E188">
        <v>117</v>
      </c>
      <c r="F188">
        <v>1</v>
      </c>
      <c r="G188">
        <v>1</v>
      </c>
      <c r="H188">
        <v>1</v>
      </c>
      <c r="I188" t="s">
        <v>338</v>
      </c>
      <c r="J188" t="s">
        <v>3</v>
      </c>
      <c r="K188" t="s">
        <v>339</v>
      </c>
      <c r="L188">
        <v>1191</v>
      </c>
      <c r="N188">
        <v>1013</v>
      </c>
      <c r="O188" t="s">
        <v>337</v>
      </c>
      <c r="P188" t="s">
        <v>337</v>
      </c>
      <c r="Q188">
        <v>1</v>
      </c>
      <c r="X188">
        <v>2.62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3</v>
      </c>
      <c r="AG188">
        <v>2.62</v>
      </c>
      <c r="AH188">
        <v>2</v>
      </c>
      <c r="AI188">
        <v>50266074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ROW(Source!A72)</f>
        <v>72</v>
      </c>
      <c r="B189">
        <v>50266079</v>
      </c>
      <c r="C189">
        <v>50266072</v>
      </c>
      <c r="D189">
        <v>49195655</v>
      </c>
      <c r="E189">
        <v>1</v>
      </c>
      <c r="F189">
        <v>1</v>
      </c>
      <c r="G189">
        <v>1</v>
      </c>
      <c r="H189">
        <v>2</v>
      </c>
      <c r="I189" t="s">
        <v>444</v>
      </c>
      <c r="J189" t="s">
        <v>445</v>
      </c>
      <c r="K189" t="s">
        <v>446</v>
      </c>
      <c r="L189">
        <v>1368</v>
      </c>
      <c r="N189">
        <v>1011</v>
      </c>
      <c r="O189" t="s">
        <v>434</v>
      </c>
      <c r="P189" t="s">
        <v>434</v>
      </c>
      <c r="Q189">
        <v>1</v>
      </c>
      <c r="X189">
        <v>10.5</v>
      </c>
      <c r="Y189">
        <v>0</v>
      </c>
      <c r="Z189">
        <v>2.41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10.5</v>
      </c>
      <c r="AH189">
        <v>2</v>
      </c>
      <c r="AI189">
        <v>50266075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ROW(Source!A72)</f>
        <v>72</v>
      </c>
      <c r="B190">
        <v>50266080</v>
      </c>
      <c r="C190">
        <v>50266072</v>
      </c>
      <c r="D190">
        <v>49196327</v>
      </c>
      <c r="E190">
        <v>1</v>
      </c>
      <c r="F190">
        <v>1</v>
      </c>
      <c r="G190">
        <v>1</v>
      </c>
      <c r="H190">
        <v>2</v>
      </c>
      <c r="I190" t="s">
        <v>447</v>
      </c>
      <c r="J190" t="s">
        <v>448</v>
      </c>
      <c r="K190" t="s">
        <v>449</v>
      </c>
      <c r="L190">
        <v>1368</v>
      </c>
      <c r="N190">
        <v>1011</v>
      </c>
      <c r="O190" t="s">
        <v>434</v>
      </c>
      <c r="P190" t="s">
        <v>434</v>
      </c>
      <c r="Q190">
        <v>1</v>
      </c>
      <c r="X190">
        <v>2.62</v>
      </c>
      <c r="Y190">
        <v>0</v>
      </c>
      <c r="Z190">
        <v>426.27</v>
      </c>
      <c r="AA190">
        <v>396.79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2.62</v>
      </c>
      <c r="AH190">
        <v>2</v>
      </c>
      <c r="AI190">
        <v>50266076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ROW(Source!A73)</f>
        <v>73</v>
      </c>
      <c r="B191">
        <v>50266083</v>
      </c>
      <c r="C191">
        <v>50266081</v>
      </c>
      <c r="D191">
        <v>49188541</v>
      </c>
      <c r="E191">
        <v>117</v>
      </c>
      <c r="F191">
        <v>1</v>
      </c>
      <c r="G191">
        <v>1</v>
      </c>
      <c r="H191">
        <v>1</v>
      </c>
      <c r="I191" t="s">
        <v>442</v>
      </c>
      <c r="J191" t="s">
        <v>3</v>
      </c>
      <c r="K191" t="s">
        <v>443</v>
      </c>
      <c r="L191">
        <v>1191</v>
      </c>
      <c r="N191">
        <v>1013</v>
      </c>
      <c r="O191" t="s">
        <v>337</v>
      </c>
      <c r="P191" t="s">
        <v>337</v>
      </c>
      <c r="Q191">
        <v>1</v>
      </c>
      <c r="X191">
        <v>86.5</v>
      </c>
      <c r="Y191">
        <v>0</v>
      </c>
      <c r="Z191">
        <v>0</v>
      </c>
      <c r="AA191">
        <v>0</v>
      </c>
      <c r="AB191">
        <v>352.37</v>
      </c>
      <c r="AC191">
        <v>0</v>
      </c>
      <c r="AD191">
        <v>1</v>
      </c>
      <c r="AE191">
        <v>1</v>
      </c>
      <c r="AF191" t="s">
        <v>3</v>
      </c>
      <c r="AG191">
        <v>86.5</v>
      </c>
      <c r="AH191">
        <v>2</v>
      </c>
      <c r="AI191">
        <v>50266082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32</v>
      </c>
      <c r="B1">
        <v>1</v>
      </c>
      <c r="C1" t="s">
        <v>3</v>
      </c>
      <c r="D1" t="s">
        <v>3</v>
      </c>
      <c r="E1" t="s">
        <v>491</v>
      </c>
      <c r="F1" t="s">
        <v>491</v>
      </c>
      <c r="G1" t="s">
        <v>491</v>
      </c>
      <c r="H1" t="s">
        <v>3</v>
      </c>
      <c r="I1" t="s">
        <v>491</v>
      </c>
      <c r="J1" t="s">
        <v>491</v>
      </c>
      <c r="K1" t="s">
        <v>3</v>
      </c>
      <c r="L1" t="s">
        <v>3</v>
      </c>
      <c r="M1" t="s">
        <v>3</v>
      </c>
      <c r="N1" t="s">
        <v>3</v>
      </c>
      <c r="O1" t="s">
        <v>491</v>
      </c>
      <c r="P1" t="s">
        <v>3</v>
      </c>
      <c r="Q1" t="s">
        <v>3</v>
      </c>
      <c r="R1" t="s">
        <v>3</v>
      </c>
      <c r="S1" t="s">
        <v>492</v>
      </c>
      <c r="T1" t="s">
        <v>493</v>
      </c>
      <c r="U1" t="s">
        <v>494</v>
      </c>
    </row>
    <row r="2" spans="1:21" x14ac:dyDescent="0.2">
      <c r="A2">
        <v>36</v>
      </c>
      <c r="B2">
        <v>1</v>
      </c>
      <c r="C2" t="s">
        <v>3</v>
      </c>
      <c r="D2" t="s">
        <v>3</v>
      </c>
      <c r="E2" t="s">
        <v>491</v>
      </c>
      <c r="F2" t="s">
        <v>491</v>
      </c>
      <c r="G2" t="s">
        <v>491</v>
      </c>
      <c r="H2" t="s">
        <v>3</v>
      </c>
      <c r="I2" t="s">
        <v>491</v>
      </c>
      <c r="J2" t="s">
        <v>491</v>
      </c>
      <c r="K2" t="s">
        <v>3</v>
      </c>
      <c r="L2" t="s">
        <v>3</v>
      </c>
      <c r="M2" t="s">
        <v>3</v>
      </c>
      <c r="N2" t="s">
        <v>3</v>
      </c>
      <c r="O2" t="s">
        <v>491</v>
      </c>
      <c r="P2" t="s">
        <v>3</v>
      </c>
      <c r="Q2" t="s">
        <v>3</v>
      </c>
      <c r="R2" t="s">
        <v>3</v>
      </c>
      <c r="S2" t="s">
        <v>492</v>
      </c>
      <c r="T2" t="s">
        <v>493</v>
      </c>
      <c r="U2" t="s">
        <v>494</v>
      </c>
    </row>
    <row r="3" spans="1:21" x14ac:dyDescent="0.2">
      <c r="A3">
        <v>39</v>
      </c>
      <c r="B3">
        <v>1</v>
      </c>
      <c r="C3" t="s">
        <v>3</v>
      </c>
      <c r="D3" t="s">
        <v>3</v>
      </c>
      <c r="E3" t="s">
        <v>491</v>
      </c>
      <c r="F3" t="s">
        <v>491</v>
      </c>
      <c r="G3" t="s">
        <v>491</v>
      </c>
      <c r="H3" t="s">
        <v>3</v>
      </c>
      <c r="I3" t="s">
        <v>491</v>
      </c>
      <c r="J3" t="s">
        <v>491</v>
      </c>
      <c r="K3" t="s">
        <v>3</v>
      </c>
      <c r="L3" t="s">
        <v>3</v>
      </c>
      <c r="M3" t="s">
        <v>3</v>
      </c>
      <c r="N3" t="s">
        <v>3</v>
      </c>
      <c r="O3" t="s">
        <v>491</v>
      </c>
      <c r="P3" t="s">
        <v>3</v>
      </c>
      <c r="Q3" t="s">
        <v>3</v>
      </c>
      <c r="R3" t="s">
        <v>3</v>
      </c>
      <c r="S3" t="s">
        <v>492</v>
      </c>
      <c r="T3" t="s">
        <v>493</v>
      </c>
      <c r="U3" t="s">
        <v>494</v>
      </c>
    </row>
    <row r="4" spans="1:21" x14ac:dyDescent="0.2">
      <c r="A4">
        <v>41</v>
      </c>
      <c r="B4">
        <v>1</v>
      </c>
      <c r="C4" t="s">
        <v>3</v>
      </c>
      <c r="D4" t="s">
        <v>3</v>
      </c>
      <c r="E4" t="s">
        <v>491</v>
      </c>
      <c r="F4" t="s">
        <v>491</v>
      </c>
      <c r="G4" t="s">
        <v>491</v>
      </c>
      <c r="H4" t="s">
        <v>3</v>
      </c>
      <c r="I4" t="s">
        <v>491</v>
      </c>
      <c r="J4" t="s">
        <v>491</v>
      </c>
      <c r="K4" t="s">
        <v>3</v>
      </c>
      <c r="L4" t="s">
        <v>3</v>
      </c>
      <c r="M4" t="s">
        <v>3</v>
      </c>
      <c r="N4" t="s">
        <v>3</v>
      </c>
      <c r="O4" t="s">
        <v>491</v>
      </c>
      <c r="P4" t="s">
        <v>3</v>
      </c>
      <c r="Q4" t="s">
        <v>3</v>
      </c>
      <c r="R4" t="s">
        <v>3</v>
      </c>
      <c r="S4" t="s">
        <v>492</v>
      </c>
      <c r="T4" t="s">
        <v>493</v>
      </c>
      <c r="U4" t="s">
        <v>494</v>
      </c>
    </row>
    <row r="5" spans="1:21" x14ac:dyDescent="0.2">
      <c r="A5">
        <v>47</v>
      </c>
      <c r="B5">
        <v>1</v>
      </c>
      <c r="C5" t="s">
        <v>3</v>
      </c>
      <c r="D5" t="s">
        <v>3</v>
      </c>
      <c r="E5" t="s">
        <v>491</v>
      </c>
      <c r="F5" t="s">
        <v>491</v>
      </c>
      <c r="G5" t="s">
        <v>491</v>
      </c>
      <c r="H5" t="s">
        <v>3</v>
      </c>
      <c r="I5" t="s">
        <v>491</v>
      </c>
      <c r="J5" t="s">
        <v>491</v>
      </c>
      <c r="K5" t="s">
        <v>3</v>
      </c>
      <c r="L5" t="s">
        <v>3</v>
      </c>
      <c r="M5" t="s">
        <v>3</v>
      </c>
      <c r="N5" t="s">
        <v>3</v>
      </c>
      <c r="O5" t="s">
        <v>491</v>
      </c>
      <c r="P5" t="s">
        <v>3</v>
      </c>
      <c r="Q5" t="s">
        <v>3</v>
      </c>
      <c r="R5" t="s">
        <v>3</v>
      </c>
      <c r="S5" t="s">
        <v>492</v>
      </c>
      <c r="T5" t="s">
        <v>493</v>
      </c>
      <c r="U5" t="s">
        <v>494</v>
      </c>
    </row>
    <row r="6" spans="1:21" x14ac:dyDescent="0.2">
      <c r="A6">
        <v>49</v>
      </c>
      <c r="B6">
        <v>1</v>
      </c>
      <c r="C6" t="s">
        <v>3</v>
      </c>
      <c r="D6" t="s">
        <v>3</v>
      </c>
      <c r="E6" t="s">
        <v>491</v>
      </c>
      <c r="F6" t="s">
        <v>491</v>
      </c>
      <c r="G6" t="s">
        <v>491</v>
      </c>
      <c r="H6" t="s">
        <v>3</v>
      </c>
      <c r="I6" t="s">
        <v>491</v>
      </c>
      <c r="J6" t="s">
        <v>491</v>
      </c>
      <c r="K6" t="s">
        <v>3</v>
      </c>
      <c r="L6" t="s">
        <v>3</v>
      </c>
      <c r="M6" t="s">
        <v>3</v>
      </c>
      <c r="N6" t="s">
        <v>3</v>
      </c>
      <c r="O6" t="s">
        <v>491</v>
      </c>
      <c r="P6" t="s">
        <v>3</v>
      </c>
      <c r="Q6" t="s">
        <v>3</v>
      </c>
      <c r="R6" t="s">
        <v>3</v>
      </c>
      <c r="S6" t="s">
        <v>492</v>
      </c>
      <c r="T6" t="s">
        <v>493</v>
      </c>
      <c r="U6" t="s">
        <v>494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 x14ac:dyDescent="0.2">
      <c r="F12" t="str">
        <f>Source!F12</f>
        <v>Новый объект_(Копия)_(Копия)_(Копия)_(Копия)_(Копия)_(Копия)_(Копия)_(Копия)_(Копия)_(Копия)</v>
      </c>
      <c r="G12" t="str">
        <f>Source!G12</f>
        <v>МОДУЛЬ приемн.отделение Ленина 1 19,06,26 (стена 1*23,4) упор пандуса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Смета по ФСНБ 421+557прРИМ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SrcPoprs</vt:lpstr>
      <vt:lpstr>SrcKA</vt:lpstr>
      <vt:lpstr>'Расчет стоимости ресурсов'!Заголовки_для_печати</vt:lpstr>
      <vt:lpstr>'Смета по ФСНБ 421+557прРИМ'!Заголовки_для_печати</vt:lpstr>
      <vt:lpstr>'Расчет стоимости ресурсов'!Область_печати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Кильдеева Ольга Владимировна</cp:lastModifiedBy>
  <dcterms:created xsi:type="dcterms:W3CDTF">2026-06-19T09:39:43Z</dcterms:created>
  <dcterms:modified xsi:type="dcterms:W3CDTF">2026-06-19T10:13:26Z</dcterms:modified>
</cp:coreProperties>
</file>