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СИЗы\"/>
    </mc:Choice>
  </mc:AlternateContent>
  <bookViews>
    <workbookView xWindow="0" yWindow="0" windowWidth="28800" windowHeight="11865"/>
  </bookViews>
  <sheets>
    <sheet name="Лист1 (2)" sheetId="3" r:id="rId1"/>
  </sheets>
  <definedNames>
    <definedName name="_xlnm.Print_Area" localSheetId="0">'Лист1 (2)'!$A$1:$M$18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" l="1"/>
  <c r="K17" i="3" l="1"/>
  <c r="M17" i="3"/>
  <c r="K16" i="3"/>
  <c r="M16" i="3"/>
  <c r="K15" i="3"/>
  <c r="M15" i="3"/>
  <c r="K14" i="3"/>
  <c r="M14" i="3"/>
  <c r="K13" i="3"/>
  <c r="M13" i="3"/>
  <c r="K12" i="3"/>
  <c r="M12" i="3"/>
  <c r="K11" i="3"/>
  <c r="M11" i="3"/>
  <c r="K10" i="3"/>
  <c r="M10" i="3"/>
  <c r="K9" i="3"/>
  <c r="M9" i="3"/>
  <c r="K8" i="3"/>
  <c r="M8" i="3"/>
  <c r="K7" i="3"/>
  <c r="M7" i="3"/>
  <c r="K6" i="3"/>
  <c r="M6" i="3"/>
  <c r="B2" i="3"/>
  <c r="A2" i="3"/>
  <c r="N1" i="3"/>
  <c r="L8" i="3" l="1"/>
  <c r="L12" i="3"/>
  <c r="L16" i="3"/>
  <c r="L9" i="3"/>
  <c r="L13" i="3"/>
  <c r="L17" i="3"/>
  <c r="L6" i="3"/>
  <c r="L10" i="3"/>
  <c r="L14" i="3"/>
  <c r="L7" i="3"/>
  <c r="L11" i="3"/>
  <c r="L15" i="3"/>
  <c r="M5" i="3" l="1"/>
</calcChain>
</file>

<file path=xl/sharedStrings.xml><?xml version="1.0" encoding="utf-8"?>
<sst xmlns="http://schemas.openxmlformats.org/spreadsheetml/2006/main" count="53" uniqueCount="32">
  <si>
    <t>№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</si>
  <si>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</si>
  <si>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</si>
  <si>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</si>
  <si>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>В результате проведенного расчета Н(М)ЦК составила:</t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</si>
  <si>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</si>
  <si>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Наименование поставляемого товара, оказываемой услуги, выполняемой работы</t>
  </si>
  <si>
    <t>Количес-тво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</si>
  <si>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</si>
  <si>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</si>
  <si>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Обоснование начальной (максимальной) цены договора (Н(М)ЦД)</t>
  </si>
  <si>
    <t>Существенные условия исполнения договора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</si>
  <si>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</si>
  <si>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
(анализа рынка)</t>
  </si>
  <si>
    <t>Расчет Н(М)ЦД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</si>
  <si>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шт</t>
  </si>
  <si>
    <t xml:space="preserve">Коммерческое предложение 
Поставщик №3 </t>
  </si>
  <si>
    <t>Коммерческое предложение 
Поставщик №1 Оникс</t>
  </si>
  <si>
    <t>Коммерческое предложение 
Поставщик №2 Офис и стиль</t>
  </si>
  <si>
    <t xml:space="preserve">Перчатки с полимерным покрытием </t>
  </si>
  <si>
    <t>Перчатки с точечным покрытием</t>
  </si>
  <si>
    <t>Перчатки резиновые</t>
  </si>
  <si>
    <t>Маска медицинская одноразовая</t>
  </si>
  <si>
    <t>Респиратор без клапана</t>
  </si>
  <si>
    <t xml:space="preserve">Полумаска фильтровальная складная с клапаном  </t>
  </si>
  <si>
    <t>Репелент, Рефтамид усиленный МАКСИМУМ</t>
  </si>
  <si>
    <t>Крем после укусов насекомых 100мл</t>
  </si>
  <si>
    <t>Крем для рук защитный</t>
  </si>
  <si>
    <t>Крем для рук регенерирующий восстановительный</t>
  </si>
  <si>
    <t>Средство гидрофобного действия</t>
  </si>
  <si>
    <t>Очищающий гель или крем</t>
  </si>
  <si>
    <t>пар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</si>
</sst>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4" fontId="0" fillId="0" borderId="0" xfId="0" applyNumberForma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right" vertical="center" wrapText="1"/>
    </xf>
    <xf numFmtId="4" fontId="17" fillId="0" borderId="2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" fillId="5" borderId="3" xfId="0" applyFont="1" applyFill="1" applyBorder="1" applyAlignment="1">
      <alignment horizontal="center" vertical="center" textRotation="90" wrapText="1"/>
    </xf>
    <xf numFmtId="4" fontId="17" fillId="5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4" fontId="4" fillId="3" borderId="3" xfId="0" applyNumberFormat="1" applyFont="1" applyFill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 applyProtection="1">
      <alignment horizontal="center" vertical="center" wrapText="1"/>
      <protection locked="0"/>
    </xf>
    <xf numFmtId="4" fontId="17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7" fillId="0" borderId="2" xfId="0" applyFont="1" applyBorder="1"/>
    <xf numFmtId="0" fontId="17" fillId="0" borderId="2" xfId="0" applyFont="1" applyBorder="1" applyAlignment="1">
      <alignment horizontal="justify" vertical="center"/>
    </xf>
    <xf numFmtId="0" fontId="4" fillId="3" borderId="3" xfId="0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ACD14E6-0F38-46CD-AC99-1DAAC20A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515" y="152440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9A2875-A01E-48DF-A5C8-69AC1CA1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8835" y="2668470"/>
          <a:ext cx="133768" cy="18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152A30C-F268-492B-877E-A7CD5082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515" y="152440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5330321-CEC3-4B7D-A5B1-DB093455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9797" y="154351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0A55B5D-B192-44BF-81C7-F896F5D6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8774" y="190788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322273</xdr:rowOff>
    </xdr:from>
    <xdr:to>
      <xdr:col>12</xdr:col>
      <xdr:colOff>1495424</xdr:colOff>
      <xdr:row>3</xdr:row>
      <xdr:rowOff>664399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91BAFF7-4E93-44EC-A4DD-3E231BC8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9985" y="1335733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9C35050-65DA-4142-9D02-32D160D2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515" y="152440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view="pageBreakPreview" zoomScaleNormal="100" zoomScaleSheetLayoutView="100" workbookViewId="0">
      <selection activeCell="J17" sqref="J17"/>
    </sheetView>
  </sheetViews>
  <sheetFormatPr defaultColWidth="9.140625" defaultRowHeight="15" x14ac:dyDescent="0.25"/>
  <cols>
    <col min="1" max="1" width="4.42578125" style="5" customWidth="1"/>
    <col min="2" max="2" width="28.42578125" style="21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5" customWidth="1"/>
    <col min="15" max="16384" width="9.140625" style="5"/>
  </cols>
  <sheetData>
    <row r="1" spans="1:16" s="1" customFormat="1" ht="18.75" customHeight="1" x14ac:dyDescent="0.2">
      <c r="A1" s="38" t="s">
        <v>10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4" t="e">
        <f ca="1">MyVersion()</f>
        <v>#NAME?</v>
      </c>
      <c r="O1" s="16"/>
      <c r="P1" s="12"/>
    </row>
    <row r="2" spans="1:16" s="4" customFormat="1" ht="11.25" x14ac:dyDescent="0.25">
      <c r="A2" s="10">
        <f>ROW(A23)</f>
        <v>23</v>
      </c>
      <c r="B2" s="20">
        <f>COLUMN(M5)</f>
        <v>13</v>
      </c>
      <c r="C2" s="17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13"/>
      <c r="O2" s="13"/>
      <c r="P2" s="13"/>
    </row>
    <row r="3" spans="1:16" ht="51" customHeight="1" x14ac:dyDescent="0.25">
      <c r="A3" s="39" t="s">
        <v>0</v>
      </c>
      <c r="B3" s="41" t="s">
        <v>6</v>
      </c>
      <c r="C3" s="40" t="s">
        <v>11</v>
      </c>
      <c r="D3" s="40" t="s">
        <v>1</v>
      </c>
      <c r="E3" s="40" t="s">
        <v>7</v>
      </c>
      <c r="F3" s="44" t="s">
        <v>2</v>
      </c>
      <c r="G3" s="45"/>
      <c r="H3" s="45"/>
      <c r="I3" s="45"/>
      <c r="J3" s="46" t="s">
        <v>12</v>
      </c>
      <c r="K3" s="46"/>
      <c r="L3" s="46"/>
      <c r="M3" s="19" t="s">
        <v>13</v>
      </c>
    </row>
    <row r="4" spans="1:16" ht="145.5" customHeight="1" x14ac:dyDescent="0.25">
      <c r="A4" s="40"/>
      <c r="B4" s="42"/>
      <c r="C4" s="43"/>
      <c r="D4" s="43"/>
      <c r="E4" s="43"/>
      <c r="F4" s="22" t="s">
        <v>17</v>
      </c>
      <c r="G4" s="22" t="s">
        <v>18</v>
      </c>
      <c r="H4" s="6" t="s">
        <v>16</v>
      </c>
      <c r="I4" s="6"/>
      <c r="J4" s="7" t="s">
        <v>5</v>
      </c>
      <c r="K4" s="7" t="s">
        <v>3</v>
      </c>
      <c r="L4" s="7" t="s">
        <v>8</v>
      </c>
      <c r="M4" s="8" t="s">
        <v>14</v>
      </c>
      <c r="N4"/>
      <c r="O4"/>
    </row>
    <row r="5" spans="1:16" x14ac:dyDescent="0.25">
      <c r="A5" s="24"/>
      <c r="B5" s="36" t="s">
        <v>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25">
        <f>SUM(M6:M17)</f>
        <v>64149</v>
      </c>
      <c r="N5" s="15"/>
    </row>
    <row r="6" spans="1:16" ht="25.5" customHeight="1" x14ac:dyDescent="0.25">
      <c r="A6" s="9">
        <v>1</v>
      </c>
      <c r="B6" s="33" t="s">
        <v>19</v>
      </c>
      <c r="C6" s="11" t="s">
        <v>9</v>
      </c>
      <c r="D6" s="26" t="s">
        <v>31</v>
      </c>
      <c r="E6" s="27">
        <v>150</v>
      </c>
      <c r="F6" s="28">
        <v>70</v>
      </c>
      <c r="G6" s="28">
        <v>123</v>
      </c>
      <c r="H6" s="29">
        <v>102</v>
      </c>
      <c r="I6" s="28"/>
      <c r="J6" s="30">
        <v>70</v>
      </c>
      <c r="K6" s="31">
        <f>IFERROR(STDEV($F6:I6),"")</f>
        <v>26.689573494781328</v>
      </c>
      <c r="L6" s="31">
        <f t="shared" ref="L6:L17" si="0">IF(J6&lt;&gt;"", K6/J6*100,"")</f>
        <v>38.127962135401901</v>
      </c>
      <c r="M6" s="32">
        <f t="shared" ref="M6:M17" si="1">IFERROR(ROUND(J6*$E6,2),"")</f>
        <v>10500</v>
      </c>
    </row>
    <row r="7" spans="1:16" ht="30" x14ac:dyDescent="0.25">
      <c r="A7" s="9">
        <v>2</v>
      </c>
      <c r="B7" s="33" t="s">
        <v>20</v>
      </c>
      <c r="C7" s="11" t="s">
        <v>9</v>
      </c>
      <c r="D7" s="26" t="s">
        <v>31</v>
      </c>
      <c r="E7" s="27">
        <v>150</v>
      </c>
      <c r="F7" s="18">
        <v>45</v>
      </c>
      <c r="G7" s="28">
        <v>25</v>
      </c>
      <c r="H7" s="29">
        <v>25</v>
      </c>
      <c r="I7" s="28"/>
      <c r="J7" s="30">
        <v>25</v>
      </c>
      <c r="K7" s="31">
        <f>IFERROR(STDEV($F7:I7),"")</f>
        <v>11.547005383792513</v>
      </c>
      <c r="L7" s="31">
        <f t="shared" si="0"/>
        <v>46.188021535170051</v>
      </c>
      <c r="M7" s="32">
        <f t="shared" si="1"/>
        <v>3750</v>
      </c>
      <c r="N7" s="15"/>
    </row>
    <row r="8" spans="1:16" ht="25.5" x14ac:dyDescent="0.25">
      <c r="A8" s="9">
        <v>3</v>
      </c>
      <c r="B8" s="34" t="s">
        <v>21</v>
      </c>
      <c r="C8" s="11" t="s">
        <v>9</v>
      </c>
      <c r="D8" s="26" t="s">
        <v>31</v>
      </c>
      <c r="E8" s="27">
        <v>200</v>
      </c>
      <c r="F8" s="18">
        <v>100</v>
      </c>
      <c r="G8" s="28">
        <v>96</v>
      </c>
      <c r="H8" s="29">
        <v>105</v>
      </c>
      <c r="I8" s="28"/>
      <c r="J8" s="30">
        <v>96</v>
      </c>
      <c r="K8" s="31">
        <f>IFERROR(STDEV($F8:I8),"")</f>
        <v>4.5092497528228943</v>
      </c>
      <c r="L8" s="31">
        <f t="shared" si="0"/>
        <v>4.6971351591905153</v>
      </c>
      <c r="M8" s="32">
        <f t="shared" si="1"/>
        <v>19200</v>
      </c>
      <c r="N8" s="15"/>
    </row>
    <row r="9" spans="1:16" ht="30" x14ac:dyDescent="0.25">
      <c r="A9" s="9">
        <v>4</v>
      </c>
      <c r="B9" s="35" t="s">
        <v>22</v>
      </c>
      <c r="C9" s="11" t="s">
        <v>9</v>
      </c>
      <c r="D9" s="26" t="s">
        <v>15</v>
      </c>
      <c r="E9" s="27">
        <v>100</v>
      </c>
      <c r="F9" s="18">
        <v>2.4</v>
      </c>
      <c r="G9" s="28">
        <v>1.94</v>
      </c>
      <c r="H9" s="29">
        <v>2.58</v>
      </c>
      <c r="I9" s="28"/>
      <c r="J9" s="30">
        <v>1.94</v>
      </c>
      <c r="K9" s="31">
        <f>IFERROR(STDEV($F9:I9),"")</f>
        <v>0.33005050118630769</v>
      </c>
      <c r="L9" s="31">
        <f t="shared" si="0"/>
        <v>17.012912432283901</v>
      </c>
      <c r="M9" s="32">
        <f t="shared" si="1"/>
        <v>194</v>
      </c>
      <c r="N9" s="15"/>
    </row>
    <row r="10" spans="1:16" ht="25.5" x14ac:dyDescent="0.25">
      <c r="A10" s="9">
        <v>5</v>
      </c>
      <c r="B10" s="34" t="s">
        <v>23</v>
      </c>
      <c r="C10" s="11" t="s">
        <v>9</v>
      </c>
      <c r="D10" s="26" t="s">
        <v>15</v>
      </c>
      <c r="E10" s="27">
        <v>50</v>
      </c>
      <c r="F10" s="18">
        <v>100</v>
      </c>
      <c r="G10" s="28">
        <v>105</v>
      </c>
      <c r="H10" s="29">
        <v>125.32</v>
      </c>
      <c r="I10" s="28"/>
      <c r="J10" s="30">
        <v>100</v>
      </c>
      <c r="K10" s="31">
        <f>IFERROR(STDEV($F10:I10),"")</f>
        <v>13.410224954613298</v>
      </c>
      <c r="L10" s="31">
        <f t="shared" si="0"/>
        <v>13.410224954613298</v>
      </c>
      <c r="M10" s="32">
        <f t="shared" si="1"/>
        <v>5000</v>
      </c>
      <c r="N10" s="15"/>
    </row>
    <row r="11" spans="1:16" ht="30" x14ac:dyDescent="0.25">
      <c r="A11" s="9">
        <v>6</v>
      </c>
      <c r="B11" s="35" t="s">
        <v>24</v>
      </c>
      <c r="C11" s="11" t="s">
        <v>9</v>
      </c>
      <c r="D11" s="26" t="s">
        <v>15</v>
      </c>
      <c r="E11" s="27">
        <v>50</v>
      </c>
      <c r="F11" s="18">
        <v>299</v>
      </c>
      <c r="G11" s="28">
        <v>170</v>
      </c>
      <c r="H11" s="29">
        <v>197</v>
      </c>
      <c r="I11" s="28"/>
      <c r="J11" s="30">
        <v>170</v>
      </c>
      <c r="K11" s="31">
        <f>IFERROR(STDEV($F11:I11),"")</f>
        <v>68.036754772696213</v>
      </c>
      <c r="L11" s="31">
        <f t="shared" si="0"/>
        <v>40.021620454527188</v>
      </c>
      <c r="M11" s="32">
        <f t="shared" si="1"/>
        <v>8500</v>
      </c>
      <c r="N11" s="15"/>
    </row>
    <row r="12" spans="1:16" ht="30" x14ac:dyDescent="0.25">
      <c r="A12" s="9">
        <v>7</v>
      </c>
      <c r="B12" s="35" t="s">
        <v>25</v>
      </c>
      <c r="C12" s="11" t="s">
        <v>9</v>
      </c>
      <c r="D12" s="26" t="s">
        <v>15</v>
      </c>
      <c r="E12" s="27">
        <v>30</v>
      </c>
      <c r="F12" s="18">
        <v>318</v>
      </c>
      <c r="G12" s="28">
        <v>370</v>
      </c>
      <c r="H12" s="29">
        <v>412</v>
      </c>
      <c r="I12" s="28"/>
      <c r="J12" s="30">
        <v>318</v>
      </c>
      <c r="K12" s="31">
        <f>IFERROR(STDEV($F12:I12),"")</f>
        <v>47.088569030427578</v>
      </c>
      <c r="L12" s="31">
        <f t="shared" si="0"/>
        <v>14.807726110197352</v>
      </c>
      <c r="M12" s="32">
        <f t="shared" si="1"/>
        <v>9540</v>
      </c>
      <c r="N12" s="15"/>
    </row>
    <row r="13" spans="1:16" ht="30" x14ac:dyDescent="0.25">
      <c r="A13" s="9">
        <v>8</v>
      </c>
      <c r="B13" s="35" t="s">
        <v>26</v>
      </c>
      <c r="C13" s="11" t="s">
        <v>9</v>
      </c>
      <c r="D13" s="26" t="s">
        <v>15</v>
      </c>
      <c r="E13" s="27">
        <v>15</v>
      </c>
      <c r="F13" s="23">
        <v>120</v>
      </c>
      <c r="G13" s="28">
        <v>132</v>
      </c>
      <c r="H13" s="28">
        <v>150</v>
      </c>
      <c r="I13" s="28"/>
      <c r="J13" s="30">
        <v>120</v>
      </c>
      <c r="K13" s="31">
        <f>IFERROR(STDEV($F13:I13),"")</f>
        <v>15.0996688705415</v>
      </c>
      <c r="L13" s="31">
        <f t="shared" si="0"/>
        <v>12.583057392117917</v>
      </c>
      <c r="M13" s="32">
        <f t="shared" si="1"/>
        <v>1800</v>
      </c>
      <c r="N13" s="15"/>
    </row>
    <row r="14" spans="1:16" ht="25.5" x14ac:dyDescent="0.25">
      <c r="A14" s="9">
        <v>9</v>
      </c>
      <c r="B14" s="35" t="s">
        <v>27</v>
      </c>
      <c r="C14" s="11" t="s">
        <v>9</v>
      </c>
      <c r="D14" s="26" t="s">
        <v>15</v>
      </c>
      <c r="E14" s="27">
        <v>10</v>
      </c>
      <c r="F14" s="18">
        <v>120</v>
      </c>
      <c r="G14" s="28">
        <v>140</v>
      </c>
      <c r="H14" s="29">
        <v>149</v>
      </c>
      <c r="I14" s="28"/>
      <c r="J14" s="30">
        <v>120</v>
      </c>
      <c r="K14" s="31">
        <f>IFERROR(STDEV($F14:I14),"")</f>
        <v>14.84362938547488</v>
      </c>
      <c r="L14" s="31">
        <f t="shared" si="0"/>
        <v>12.3696911545624</v>
      </c>
      <c r="M14" s="32">
        <f t="shared" si="1"/>
        <v>1200</v>
      </c>
      <c r="N14" s="15"/>
    </row>
    <row r="15" spans="1:16" ht="45" x14ac:dyDescent="0.25">
      <c r="A15" s="9">
        <v>10</v>
      </c>
      <c r="B15" s="35" t="s">
        <v>28</v>
      </c>
      <c r="C15" s="11" t="s">
        <v>9</v>
      </c>
      <c r="D15" s="26" t="s">
        <v>15</v>
      </c>
      <c r="E15" s="27">
        <v>20</v>
      </c>
      <c r="F15" s="18">
        <v>120</v>
      </c>
      <c r="G15" s="28">
        <v>140</v>
      </c>
      <c r="H15" s="29">
        <v>138</v>
      </c>
      <c r="I15" s="28"/>
      <c r="J15" s="30">
        <v>120</v>
      </c>
      <c r="K15" s="31">
        <f>IFERROR(STDEV($F15:I15),"")</f>
        <v>11.015141094572204</v>
      </c>
      <c r="L15" s="31">
        <f t="shared" si="0"/>
        <v>9.1792842454768362</v>
      </c>
      <c r="M15" s="32">
        <f t="shared" si="1"/>
        <v>2400</v>
      </c>
      <c r="N15" s="15"/>
    </row>
    <row r="16" spans="1:16" ht="30" x14ac:dyDescent="0.25">
      <c r="A16" s="9">
        <v>11</v>
      </c>
      <c r="B16" s="35" t="s">
        <v>29</v>
      </c>
      <c r="C16" s="11" t="s">
        <v>9</v>
      </c>
      <c r="D16" s="26" t="s">
        <v>15</v>
      </c>
      <c r="E16" s="27">
        <v>10</v>
      </c>
      <c r="F16" s="18">
        <v>120</v>
      </c>
      <c r="G16" s="29">
        <v>140</v>
      </c>
      <c r="H16" s="29">
        <v>110</v>
      </c>
      <c r="I16" s="28"/>
      <c r="J16" s="30">
        <f>H16</f>
        <v>110</v>
      </c>
      <c r="K16" s="31">
        <f>IFERROR(STDEV($F16:I16),"")</f>
        <v>15.275252316519428</v>
      </c>
      <c r="L16" s="31">
        <f t="shared" si="0"/>
        <v>13.886593015017661</v>
      </c>
      <c r="M16" s="32">
        <f t="shared" si="1"/>
        <v>1100</v>
      </c>
      <c r="N16" s="15"/>
    </row>
    <row r="17" spans="1:14" ht="25.5" x14ac:dyDescent="0.25">
      <c r="A17" s="9">
        <v>12</v>
      </c>
      <c r="B17" s="35" t="s">
        <v>30</v>
      </c>
      <c r="C17" s="11" t="s">
        <v>9</v>
      </c>
      <c r="D17" s="26" t="s">
        <v>15</v>
      </c>
      <c r="E17" s="27">
        <v>10</v>
      </c>
      <c r="F17" s="18">
        <v>120.5</v>
      </c>
      <c r="G17" s="28">
        <v>132</v>
      </c>
      <c r="H17" s="28">
        <v>96.5</v>
      </c>
      <c r="I17" s="28"/>
      <c r="J17" s="30">
        <v>96.5</v>
      </c>
      <c r="K17" s="31">
        <f>IFERROR(STDEV($F17:I17),"")</f>
        <v>18.113070786957472</v>
      </c>
      <c r="L17" s="31">
        <f t="shared" si="0"/>
        <v>18.770021540888575</v>
      </c>
      <c r="M17" s="32">
        <f t="shared" si="1"/>
        <v>965</v>
      </c>
      <c r="N17" s="15"/>
    </row>
    <row r="18" spans="1:14" ht="56.2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4" x14ac:dyDescent="0.25">
      <c r="L19"/>
      <c r="M19"/>
    </row>
  </sheetData>
  <mergeCells count="10">
    <mergeCell ref="B5:L5"/>
    <mergeCell ref="A18:M18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2026-08-07T05:13:16Z</cp:lastPrinted>
  <dcterms:created xsi:type="dcterms:W3CDTF">2016-06-21T08:42:38Z</dcterms:created>
  <dcterms:modified xsi:type="dcterms:W3CDTF">2026-08-13T10:47:40Z</dcterms:modified>
</cp:coreProperties>
</file>