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iakonova_et\Desktop\БЕРЕЗКА 2026\Маски Очки Щиток защитный Респираторы 64-р\"/>
    </mc:Choice>
  </mc:AlternateContent>
  <bookViews>
    <workbookView xWindow="0" yWindow="0" windowWidth="10845" windowHeight="2160"/>
  </bookViews>
  <sheets>
    <sheet name="Расчет цены" sheetId="2" r:id="rId1"/>
  </sheets>
  <calcPr calcId="152511"/>
</workbook>
</file>

<file path=xl/calcChain.xml><?xml version="1.0" encoding="utf-8"?>
<calcChain xmlns="http://schemas.openxmlformats.org/spreadsheetml/2006/main">
  <c r="L10" i="2" l="1"/>
  <c r="M10" i="2" s="1"/>
  <c r="N10" i="2" s="1"/>
  <c r="O10" i="2" s="1"/>
  <c r="I10" i="2"/>
  <c r="J10" i="2" s="1"/>
  <c r="K10" i="2" s="1"/>
  <c r="L9" i="2"/>
  <c r="M9" i="2" s="1"/>
  <c r="N9" i="2" s="1"/>
  <c r="O9" i="2" s="1"/>
  <c r="I9" i="2"/>
  <c r="J9" i="2" s="1"/>
  <c r="K9" i="2" s="1"/>
  <c r="L8" i="2" l="1"/>
  <c r="M8" i="2" s="1"/>
  <c r="N8" i="2" s="1"/>
  <c r="O8" i="2" s="1"/>
  <c r="I8" i="2"/>
  <c r="J8" i="2" s="1"/>
  <c r="K8" i="2" s="1"/>
  <c r="G11" i="2" l="1"/>
  <c r="F11" i="2"/>
  <c r="I7" i="2" l="1"/>
  <c r="E11" i="2" l="1"/>
  <c r="L7" i="2"/>
  <c r="M7" i="2" s="1"/>
  <c r="N7" i="2" s="1"/>
  <c r="O7" i="2" s="1"/>
  <c r="J7" i="2"/>
  <c r="K7" i="2" s="1"/>
  <c r="O11" i="2" l="1"/>
  <c r="O12" i="2"/>
</calcChain>
</file>

<file path=xl/sharedStrings.xml><?xml version="1.0" encoding="utf-8"?>
<sst xmlns="http://schemas.openxmlformats.org/spreadsheetml/2006/main" count="42" uniqueCount="36">
  <si>
    <t>№</t>
  </si>
  <si>
    <t>Ед. изм</t>
  </si>
  <si>
    <t>Кол-во</t>
  </si>
  <si>
    <t>Среднее квадратичное отклонение</t>
  </si>
  <si>
    <t xml:space="preserve">Средняя арифметическая цена за единицу     &lt;ц&gt; </t>
  </si>
  <si>
    <t>Применяемый коэффициент</t>
  </si>
  <si>
    <t>-</t>
  </si>
  <si>
    <t>Цена за единицу изм. (руб.)</t>
  </si>
  <si>
    <t>Цена за единицу изм. с округлением (вниз) до сотых долей после запятой (руб.)</t>
  </si>
  <si>
    <t>Наименование предмета товара (работы, услуги)</t>
  </si>
  <si>
    <t>Источник информации о цене (руб./ед.изм.)</t>
  </si>
  <si>
    <t>Н(М)ЦК, контракта с учетом округления цены за единицу (руб.)</t>
  </si>
  <si>
    <t>Работник контрактной службы:</t>
  </si>
  <si>
    <t>Однородность совокупности значений выявленных цен, используемых в расчете Н(М)ЦК**</t>
  </si>
  <si>
    <t>** В соответствии с п. 3.20.1 Методических рекомендаций, утвержденных Приказом Минэкономразвития России от 02.10.2013 № 567 расчет произведен с помощью стандартных функций табличного редактора EXCEL.</t>
  </si>
  <si>
    <t xml:space="preserve">* Определение НМЦК произведено Заказчиком в соответствии с Приказом Минэкономразвития России от 02.10.2013 №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
 </t>
  </si>
  <si>
    <t>Подпись:____________________________</t>
  </si>
  <si>
    <t>Характеристики объекта закупки</t>
  </si>
  <si>
    <t>Используемый метод определения НМЦК:</t>
  </si>
  <si>
    <r>
      <rPr>
        <b/>
        <sz val="11"/>
        <color indexed="8"/>
        <rFont val="Times New Roman"/>
        <family val="1"/>
        <charset val="204"/>
      </rPr>
      <t xml:space="preserve">коэффициент вариации цен V (%)           </t>
    </r>
    <r>
      <rPr>
        <i/>
        <sz val="11"/>
        <color indexed="8"/>
        <rFont val="Times New Roman"/>
        <family val="1"/>
        <charset val="204"/>
      </rPr>
      <t xml:space="preserve">         (не должен превышать 33%)</t>
    </r>
  </si>
  <si>
    <r>
      <rPr>
        <b/>
        <sz val="11"/>
        <color indexed="8"/>
        <rFont val="Times New Roman"/>
        <family val="1"/>
        <charset val="204"/>
      </rPr>
      <t xml:space="preserve">Расчет Н(М)ЦК по формуле   </t>
    </r>
    <r>
      <rPr>
        <sz val="11"/>
        <color indexed="8"/>
        <rFont val="Times New Roman"/>
        <family val="1"/>
        <charset val="204"/>
      </rPr>
      <t xml:space="preserve">   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</si>
  <si>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>Н(М)ЦК определяемая методом сопоставимых рыночных цен (анализа рынка)*</t>
  </si>
  <si>
    <t>В соответствии с Приложением № 1 к Извещению об осуществлении закупки</t>
  </si>
  <si>
    <t>ИТОГО:</t>
  </si>
  <si>
    <t>иной метод в соответствии со ст.22 Федерального закона от 05.04.2013 №44-ФЗ</t>
  </si>
  <si>
    <r>
      <t>Обоснование начальной (максимальной) цены государственного контракта на поставк</t>
    </r>
    <r>
      <rPr>
        <sz val="12"/>
        <rFont val="Times New Roman"/>
        <family val="1"/>
        <charset val="204"/>
      </rPr>
      <t>у средств индивидуальной защиты для обеспечения государственных нужд ФКУЗ Ставропольский противочумный институт Роспотребнадзора в рамках реализации распоряжения Правительства РФ от 22.01.2026 N 64-р</t>
    </r>
    <r>
      <rPr>
        <sz val="12"/>
        <color indexed="8"/>
        <rFont val="Times New Roman"/>
        <family val="1"/>
        <charset val="204"/>
      </rPr>
      <t xml:space="preserve">
Идентификационный код закупки в соответствии с порядковым номером закупки
 (сформированный в извещении о закупке)</t>
    </r>
    <r>
      <rPr>
        <sz val="12"/>
        <rFont val="Times New Roman"/>
        <family val="1"/>
        <charset val="204"/>
      </rPr>
      <t xml:space="preserve">: 261263600064126360100100260000000244
</t>
    </r>
  </si>
  <si>
    <t>Коммерческое предложение №1           вх 5288 от 27.08.2026 г.</t>
  </si>
  <si>
    <t>Коммерческое предложение №2           вх 5287 от 27.08.2026 г.</t>
  </si>
  <si>
    <t>Коммерческое предложение №3           вх 5286 от 27.08.2026 г.</t>
  </si>
  <si>
    <t>шт</t>
  </si>
  <si>
    <t xml:space="preserve">Очки-щиток защитные
STURM 8050-05-04 или эквивалент
</t>
  </si>
  <si>
    <t xml:space="preserve">Защитные закрытые очки с непрямой вентиляцией 
РОСОМЗ Эталон или эквивалент
</t>
  </si>
  <si>
    <t xml:space="preserve">Респиратор (полумаска) 3м
8132 чашеобразный с
клапаном выдоха, ffp3 или эквивалент
</t>
  </si>
  <si>
    <t xml:space="preserve">Противогаз ГП-7Б БРИЗ-3306
с панорамной маской
4301(ППМ) фильтр
A1B1E1K1SXHgP3 RD,
подходят фильтры серии 2001,
3001, 3002 или эквивалент
</t>
  </si>
  <si>
    <r>
      <rPr>
        <b/>
        <sz val="12"/>
        <rFont val="Times New Roman"/>
        <family val="1"/>
        <charset val="204"/>
      </rPr>
      <t xml:space="preserve">В результате проведенного расчета Н(М)Ц контракта составила (в руб.): 4 8886,91 рублей.                                                                                                                                                                                                                     В соответвии с бюджетными ассигнованиями, выделенными Заказчику на 2026 год  и в соответствии со ст. 72 Бюджетного кодекса Российской Федерации начальная (максимальная) цена контракта составляет 48 249,18 рублей.                                                                                                                                                                                                           </t>
    </r>
    <r>
      <rPr>
        <sz val="12"/>
        <rFont val="Times New Roman"/>
        <family val="1"/>
        <charset val="204"/>
      </rPr>
      <t>Наименование валюты - Российский рубль. Порядок применения официального курса иностранной валюты к рублю Российской Федерации, установленного Центральным банком Российской Федерации и используемого при оплате контракта не установлен.</t>
    </r>
    <r>
      <rPr>
        <b/>
        <sz val="12"/>
        <color indexed="9"/>
        <rFont val="Times New Roman"/>
        <family val="1"/>
        <charset val="204"/>
      </rPr>
      <t xml:space="preserve">ВВ </t>
    </r>
  </si>
  <si>
    <t>Дата составления 28.08.2026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</si>
</sst>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9" x14ac:knownFonts="1">
    <font>
      <sz val="11"/>
      <color theme="1"/>
      <name val="Calibri"/>
      <family val="2"/>
      <charset val="204"/>
      <scheme val="minor"/>
    </font>
    <font>
      <b/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i/>
      <sz val="11"/>
      <color indexed="8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4"/>
      <color theme="0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i/>
      <sz val="12"/>
      <color indexed="8"/>
      <name val="Times New Roman"/>
      <family val="1"/>
      <charset val="204"/>
    </font>
    <font>
      <i/>
      <sz val="12"/>
      <color theme="1"/>
      <name val="Calibri"/>
      <family val="2"/>
      <charset val="204"/>
      <scheme val="minor"/>
    </font>
    <font>
      <b/>
      <sz val="12"/>
      <color indexed="9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3" fillId="0" borderId="0" xfId="0" applyFont="1"/>
    <xf numFmtId="0" fontId="3" fillId="0" borderId="0" xfId="0" applyFont="1" applyAlignment="1">
      <alignment vertical="center"/>
    </xf>
    <xf numFmtId="0" fontId="6" fillId="0" borderId="0" xfId="0" applyFont="1"/>
    <xf numFmtId="0" fontId="6" fillId="0" borderId="0" xfId="0" applyFont="1" applyFill="1" applyAlignment="1" applyProtection="1">
      <alignment vertical="center"/>
      <protection locked="0"/>
    </xf>
    <xf numFmtId="0" fontId="5" fillId="0" borderId="1" xfId="0" applyFont="1" applyFill="1" applyBorder="1" applyAlignment="1">
      <alignment horizontal="center" vertical="center" wrapText="1"/>
    </xf>
    <xf numFmtId="164" fontId="11" fillId="0" borderId="0" xfId="0" applyNumberFormat="1" applyFont="1" applyAlignment="1">
      <alignment vertical="center"/>
    </xf>
    <xf numFmtId="0" fontId="5" fillId="0" borderId="0" xfId="0" applyFont="1" applyBorder="1" applyAlignment="1">
      <alignment vertical="center"/>
    </xf>
    <xf numFmtId="0" fontId="7" fillId="0" borderId="3" xfId="0" applyFont="1" applyBorder="1" applyAlignment="1">
      <alignment horizontal="center" vertical="top" wrapText="1"/>
    </xf>
    <xf numFmtId="0" fontId="7" fillId="0" borderId="3" xfId="0" applyFont="1" applyFill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5" fillId="0" borderId="0" xfId="0" applyFont="1" applyBorder="1" applyAlignment="1">
      <alignment horizontal="right" vertical="center"/>
    </xf>
    <xf numFmtId="0" fontId="5" fillId="0" borderId="4" xfId="0" applyFont="1" applyFill="1" applyBorder="1" applyAlignment="1">
      <alignment horizontal="center" vertical="center" wrapText="1"/>
    </xf>
    <xf numFmtId="0" fontId="6" fillId="0" borderId="0" xfId="0" applyFont="1" applyProtection="1">
      <protection locked="0"/>
    </xf>
    <xf numFmtId="0" fontId="1" fillId="0" borderId="4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5" fillId="0" borderId="0" xfId="0" applyFont="1" applyAlignment="1">
      <alignment horizontal="left" vertical="distributed" wrapText="1"/>
    </xf>
    <xf numFmtId="0" fontId="4" fillId="0" borderId="0" xfId="0" applyFont="1" applyAlignment="1" applyProtection="1">
      <alignment horizontal="left" vertical="top" wrapText="1"/>
      <protection locked="0"/>
    </xf>
    <xf numFmtId="0" fontId="4" fillId="0" borderId="0" xfId="0" applyFont="1" applyAlignment="1" applyProtection="1">
      <alignment horizontal="left"/>
      <protection locked="0"/>
    </xf>
    <xf numFmtId="0" fontId="4" fillId="0" borderId="0" xfId="0" applyFont="1" applyProtection="1">
      <protection locked="0"/>
    </xf>
    <xf numFmtId="0" fontId="9" fillId="0" borderId="3" xfId="0" applyFont="1" applyFill="1" applyBorder="1" applyAlignment="1" applyProtection="1">
      <alignment horizontal="center" vertical="center" wrapText="1"/>
      <protection locked="0"/>
    </xf>
    <xf numFmtId="0" fontId="4" fillId="0" borderId="6" xfId="0" applyFont="1" applyFill="1" applyBorder="1" applyAlignment="1" applyProtection="1">
      <alignment horizontal="center" vertical="center" wrapText="1"/>
      <protection locked="0"/>
    </xf>
    <xf numFmtId="0" fontId="2" fillId="0" borderId="3" xfId="0" applyFont="1" applyFill="1" applyBorder="1" applyAlignment="1" applyProtection="1">
      <alignment horizontal="left" vertical="center" wrapText="1"/>
      <protection locked="0"/>
    </xf>
    <xf numFmtId="4" fontId="9" fillId="0" borderId="3" xfId="0" applyNumberFormat="1" applyFont="1" applyBorder="1" applyAlignment="1" applyProtection="1">
      <alignment horizontal="center" vertical="center" wrapText="1"/>
      <protection locked="0"/>
    </xf>
    <xf numFmtId="4" fontId="9" fillId="0" borderId="2" xfId="0" applyNumberFormat="1" applyFont="1" applyBorder="1" applyAlignment="1" applyProtection="1">
      <alignment horizontal="center" vertical="center" wrapText="1"/>
      <protection locked="0"/>
    </xf>
    <xf numFmtId="4" fontId="9" fillId="0" borderId="3" xfId="0" applyNumberFormat="1" applyFont="1" applyBorder="1" applyAlignment="1">
      <alignment horizontal="center" vertical="center" wrapText="1"/>
    </xf>
    <xf numFmtId="4" fontId="9" fillId="0" borderId="3" xfId="0" applyNumberFormat="1" applyFont="1" applyBorder="1" applyAlignment="1">
      <alignment horizontal="center" vertical="center"/>
    </xf>
    <xf numFmtId="4" fontId="7" fillId="0" borderId="3" xfId="0" applyNumberFormat="1" applyFont="1" applyBorder="1" applyAlignment="1">
      <alignment horizontal="center" vertical="top" wrapText="1"/>
    </xf>
    <xf numFmtId="4" fontId="12" fillId="0" borderId="0" xfId="0" applyNumberFormat="1" applyFont="1" applyAlignment="1">
      <alignment vertical="center"/>
    </xf>
    <xf numFmtId="4" fontId="5" fillId="0" borderId="0" xfId="0" applyNumberFormat="1" applyFont="1" applyAlignment="1">
      <alignment vertical="center"/>
    </xf>
    <xf numFmtId="4" fontId="15" fillId="0" borderId="0" xfId="0" applyNumberFormat="1" applyFont="1" applyAlignment="1">
      <alignment horizontal="left" vertical="distributed" wrapText="1"/>
    </xf>
    <xf numFmtId="4" fontId="6" fillId="0" borderId="0" xfId="0" applyNumberFormat="1" applyFont="1" applyFill="1" applyAlignment="1" applyProtection="1">
      <alignment vertical="center"/>
      <protection locked="0"/>
    </xf>
    <xf numFmtId="4" fontId="6" fillId="0" borderId="0" xfId="0" applyNumberFormat="1" applyFont="1" applyProtection="1">
      <protection locked="0"/>
    </xf>
    <xf numFmtId="4" fontId="3" fillId="0" borderId="0" xfId="0" applyNumberFormat="1" applyFont="1"/>
    <xf numFmtId="4" fontId="6" fillId="0" borderId="0" xfId="0" applyNumberFormat="1" applyFont="1"/>
    <xf numFmtId="4" fontId="5" fillId="0" borderId="0" xfId="0" applyNumberFormat="1" applyFont="1" applyBorder="1" applyAlignment="1">
      <alignment horizontal="right" vertical="center"/>
    </xf>
    <xf numFmtId="4" fontId="6" fillId="0" borderId="0" xfId="0" applyNumberFormat="1" applyFont="1" applyFill="1" applyAlignment="1" applyProtection="1">
      <alignment horizontal="center" vertical="center"/>
      <protection locked="0"/>
    </xf>
    <xf numFmtId="4" fontId="4" fillId="0" borderId="0" xfId="0" applyNumberFormat="1" applyFont="1" applyProtection="1">
      <protection locked="0"/>
    </xf>
    <xf numFmtId="0" fontId="1" fillId="0" borderId="3" xfId="0" applyFont="1" applyFill="1" applyBorder="1" applyAlignment="1">
      <alignment horizontal="center" vertical="center" wrapText="1"/>
    </xf>
    <xf numFmtId="4" fontId="3" fillId="0" borderId="0" xfId="0" applyNumberFormat="1" applyFont="1" applyAlignment="1">
      <alignment vertical="center"/>
    </xf>
    <xf numFmtId="0" fontId="1" fillId="0" borderId="3" xfId="0" applyFont="1" applyFill="1" applyBorder="1" applyAlignment="1" applyProtection="1">
      <alignment horizontal="center" vertical="center" wrapText="1"/>
      <protection locked="0"/>
    </xf>
    <xf numFmtId="2" fontId="9" fillId="0" borderId="3" xfId="0" applyNumberFormat="1" applyFont="1" applyBorder="1" applyAlignment="1" applyProtection="1">
      <alignment horizontal="center" vertical="center" wrapText="1"/>
      <protection locked="0"/>
    </xf>
    <xf numFmtId="164" fontId="9" fillId="0" borderId="3" xfId="0" applyNumberFormat="1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/>
    </xf>
    <xf numFmtId="164" fontId="10" fillId="0" borderId="3" xfId="0" applyNumberFormat="1" applyFont="1" applyBorder="1" applyAlignment="1">
      <alignment horizontal="center" vertical="center" wrapText="1"/>
    </xf>
    <xf numFmtId="2" fontId="10" fillId="0" borderId="3" xfId="0" applyNumberFormat="1" applyFont="1" applyBorder="1" applyAlignment="1">
      <alignment horizontal="center" vertical="center" wrapText="1"/>
    </xf>
    <xf numFmtId="4" fontId="10" fillId="0" borderId="3" xfId="0" applyNumberFormat="1" applyFont="1" applyBorder="1" applyAlignment="1">
      <alignment horizontal="center" vertical="center" wrapText="1"/>
    </xf>
    <xf numFmtId="4" fontId="6" fillId="0" borderId="0" xfId="0" applyNumberFormat="1" applyFont="1" applyAlignment="1" applyProtection="1">
      <alignment horizontal="center" vertical="center" wrapText="1"/>
      <protection locked="0"/>
    </xf>
    <xf numFmtId="4" fontId="6" fillId="0" borderId="0" xfId="0" applyNumberFormat="1" applyFont="1" applyAlignment="1">
      <alignment horizontal="center" vertical="center"/>
    </xf>
    <xf numFmtId="4" fontId="3" fillId="0" borderId="0" xfId="0" applyNumberFormat="1" applyFont="1" applyAlignment="1">
      <alignment horizontal="center" vertical="center"/>
    </xf>
    <xf numFmtId="4" fontId="5" fillId="0" borderId="0" xfId="0" applyNumberFormat="1" applyFont="1" applyBorder="1" applyAlignment="1">
      <alignment horizontal="center" vertical="center"/>
    </xf>
    <xf numFmtId="4" fontId="15" fillId="0" borderId="0" xfId="0" applyNumberFormat="1" applyFont="1" applyAlignment="1">
      <alignment horizontal="center" vertical="center" wrapText="1"/>
    </xf>
    <xf numFmtId="4" fontId="6" fillId="0" borderId="0" xfId="0" applyNumberFormat="1" applyFont="1" applyAlignment="1" applyProtection="1">
      <alignment horizontal="center" vertical="center"/>
      <protection locked="0"/>
    </xf>
    <xf numFmtId="0" fontId="1" fillId="0" borderId="3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center" wrapText="1"/>
    </xf>
    <xf numFmtId="4" fontId="3" fillId="0" borderId="0" xfId="0" applyNumberFormat="1" applyFont="1" applyAlignment="1">
      <alignment vertical="top"/>
    </xf>
    <xf numFmtId="0" fontId="3" fillId="0" borderId="0" xfId="0" applyFont="1" applyAlignment="1">
      <alignment vertical="top"/>
    </xf>
    <xf numFmtId="4" fontId="10" fillId="2" borderId="3" xfId="0" applyNumberFormat="1" applyFont="1" applyFill="1" applyBorder="1" applyAlignment="1">
      <alignment horizontal="center" vertical="top" wrapText="1"/>
    </xf>
    <xf numFmtId="0" fontId="13" fillId="0" borderId="4" xfId="0" applyFont="1" applyBorder="1" applyAlignment="1" applyProtection="1">
      <alignment horizontal="left" vertical="center" wrapText="1"/>
      <protection locked="0"/>
    </xf>
    <xf numFmtId="0" fontId="13" fillId="0" borderId="1" xfId="0" applyFont="1" applyBorder="1" applyAlignment="1" applyProtection="1">
      <alignment horizontal="left" vertical="center" wrapText="1"/>
      <protection locked="0"/>
    </xf>
    <xf numFmtId="0" fontId="13" fillId="0" borderId="2" xfId="0" applyFont="1" applyBorder="1" applyAlignment="1" applyProtection="1">
      <alignment horizontal="left" vertical="center" wrapText="1"/>
      <protection locked="0"/>
    </xf>
    <xf numFmtId="0" fontId="1" fillId="0" borderId="3" xfId="0" applyFont="1" applyFill="1" applyBorder="1" applyAlignment="1">
      <alignment horizontal="left" vertical="center" wrapText="1"/>
    </xf>
    <xf numFmtId="164" fontId="12" fillId="0" borderId="0" xfId="0" applyNumberFormat="1" applyFont="1" applyBorder="1" applyAlignment="1">
      <alignment horizontal="left" vertical="center" wrapText="1"/>
    </xf>
    <xf numFmtId="0" fontId="4" fillId="0" borderId="5" xfId="0" applyFont="1" applyFill="1" applyBorder="1" applyAlignment="1" applyProtection="1">
      <alignment horizontal="center" vertical="center" wrapText="1"/>
      <protection locked="0"/>
    </xf>
    <xf numFmtId="0" fontId="16" fillId="0" borderId="0" xfId="0" applyFont="1" applyAlignment="1" applyProtection="1">
      <alignment horizontal="center" vertical="center" wrapText="1"/>
      <protection locked="0"/>
    </xf>
    <xf numFmtId="0" fontId="17" fillId="0" borderId="0" xfId="0" applyFont="1" applyAlignment="1" applyProtection="1">
      <alignment horizontal="center" vertical="center" wrapText="1"/>
      <protection locked="0"/>
    </xf>
    <xf numFmtId="0" fontId="1" fillId="0" borderId="3" xfId="0" applyFont="1" applyFill="1" applyBorder="1" applyAlignment="1">
      <alignment horizontal="center" vertical="center" wrapText="1"/>
    </xf>
    <xf numFmtId="2" fontId="1" fillId="0" borderId="3" xfId="0" applyNumberFormat="1" applyFont="1" applyFill="1" applyBorder="1" applyAlignment="1">
      <alignment horizontal="center" vertical="top" wrapText="1"/>
    </xf>
    <xf numFmtId="0" fontId="1" fillId="0" borderId="0" xfId="0" applyFont="1" applyAlignment="1" applyProtection="1">
      <alignment horizontal="center"/>
      <protection locked="0"/>
    </xf>
    <xf numFmtId="0" fontId="15" fillId="0" borderId="0" xfId="0" applyFont="1" applyAlignment="1">
      <alignment horizontal="left" vertical="distributed" wrapText="1"/>
    </xf>
    <xf numFmtId="4" fontId="1" fillId="0" borderId="3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top" wrapText="1"/>
    </xf>
    <xf numFmtId="0" fontId="4" fillId="0" borderId="0" xfId="0" applyFont="1" applyAlignment="1" applyProtection="1">
      <alignment horizontal="left" vertical="top" wrapText="1"/>
      <protection locked="0"/>
    </xf>
    <xf numFmtId="0" fontId="4" fillId="0" borderId="0" xfId="0" applyFont="1" applyBorder="1" applyAlignment="1">
      <alignment vertical="distributed" wrapText="1"/>
    </xf>
    <xf numFmtId="0" fontId="14" fillId="0" borderId="0" xfId="0" applyFont="1" applyAlignment="1">
      <alignment vertical="distributed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28575</xdr:colOff>
      <xdr:row>5</xdr:row>
      <xdr:rowOff>1171575</xdr:rowOff>
    </xdr:from>
    <xdr:to>
      <xdr:col>11</xdr:col>
      <xdr:colOff>9525</xdr:colOff>
      <xdr:row>5</xdr:row>
      <xdr:rowOff>1524000</xdr:rowOff>
    </xdr:to>
    <xdr:pic>
      <xdr:nvPicPr>
        <xdr:cNvPr id="2317" name="Picture 1">
          <a:extLst>
            <a:ext uri="{FF2B5EF4-FFF2-40B4-BE49-F238E27FC236}">
              <a16:creationId xmlns="" xmlns:a16="http://schemas.microsoft.com/office/drawing/2014/main" id="{50C3E8AB-3162-49AA-8D81-6085FCD466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05825" y="4162425"/>
          <a:ext cx="102870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19050</xdr:colOff>
      <xdr:row>5</xdr:row>
      <xdr:rowOff>923925</xdr:rowOff>
    </xdr:from>
    <xdr:to>
      <xdr:col>9</xdr:col>
      <xdr:colOff>1019175</xdr:colOff>
      <xdr:row>5</xdr:row>
      <xdr:rowOff>1362075</xdr:rowOff>
    </xdr:to>
    <xdr:pic>
      <xdr:nvPicPr>
        <xdr:cNvPr id="2318" name="Picture 2">
          <a:extLst>
            <a:ext uri="{FF2B5EF4-FFF2-40B4-BE49-F238E27FC236}">
              <a16:creationId xmlns="" xmlns:a16="http://schemas.microsoft.com/office/drawing/2014/main" id="{5657916D-6D0D-4174-A30D-088EACCAFC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7050" y="5191125"/>
          <a:ext cx="1000125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180975</xdr:colOff>
      <xdr:row>5</xdr:row>
      <xdr:rowOff>2105025</xdr:rowOff>
    </xdr:from>
    <xdr:to>
      <xdr:col>11</xdr:col>
      <xdr:colOff>1381125</xdr:colOff>
      <xdr:row>5</xdr:row>
      <xdr:rowOff>2571750</xdr:rowOff>
    </xdr:to>
    <xdr:pic>
      <xdr:nvPicPr>
        <xdr:cNvPr id="2319" name="Picture 5">
          <a:extLst>
            <a:ext uri="{FF2B5EF4-FFF2-40B4-BE49-F238E27FC236}">
              <a16:creationId xmlns="" xmlns:a16="http://schemas.microsoft.com/office/drawing/2014/main" id="{593998B6-BA5B-418F-874F-91433FBF49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10725" y="5095875"/>
          <a:ext cx="1200150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219075</xdr:colOff>
      <xdr:row>5</xdr:row>
      <xdr:rowOff>1762125</xdr:rowOff>
    </xdr:from>
    <xdr:to>
      <xdr:col>11</xdr:col>
      <xdr:colOff>371475</xdr:colOff>
      <xdr:row>5</xdr:row>
      <xdr:rowOff>1990725</xdr:rowOff>
    </xdr:to>
    <xdr:pic>
      <xdr:nvPicPr>
        <xdr:cNvPr id="2320" name="Picture 6">
          <a:extLst>
            <a:ext uri="{FF2B5EF4-FFF2-40B4-BE49-F238E27FC236}">
              <a16:creationId xmlns="" xmlns:a16="http://schemas.microsoft.com/office/drawing/2014/main" id="{64B3E55D-9384-4B2A-A5D0-3E0AE85A4B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58275" y="6029325"/>
          <a:ext cx="1524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23"/>
  <sheetViews>
    <sheetView tabSelected="1" zoomScaleNormal="100" zoomScaleSheetLayoutView="100" workbookViewId="0">
      <selection activeCell="B18" sqref="B18:E18"/>
    </sheetView>
  </sheetViews>
  <sheetFormatPr defaultRowHeight="12.75" x14ac:dyDescent="0.2"/>
  <cols>
    <col min="1" max="1" width="4" style="1" customWidth="1"/>
    <col min="2" max="2" width="26.85546875" style="1" customWidth="1"/>
    <col min="3" max="3" width="8.7109375" style="1" customWidth="1"/>
    <col min="4" max="4" width="6.85546875" style="1" customWidth="1"/>
    <col min="5" max="6" width="21" style="34" customWidth="1"/>
    <col min="7" max="7" width="21" style="50" customWidth="1"/>
    <col min="8" max="8" width="9.140625" style="1"/>
    <col min="9" max="9" width="15.5703125" style="1" customWidth="1"/>
    <col min="10" max="10" width="15.42578125" style="1" customWidth="1"/>
    <col min="11" max="11" width="15.7109375" style="1" customWidth="1"/>
    <col min="12" max="12" width="23.140625" style="1" customWidth="1"/>
    <col min="13" max="13" width="11.5703125" style="1" customWidth="1"/>
    <col min="14" max="14" width="14.140625" style="1" customWidth="1"/>
    <col min="15" max="15" width="15.5703125" style="34" customWidth="1"/>
    <col min="16" max="17" width="9.140625" style="34"/>
    <col min="18" max="16384" width="9.140625" style="1"/>
  </cols>
  <sheetData>
    <row r="1" spans="1:18" ht="37.5" customHeight="1" x14ac:dyDescent="0.3">
      <c r="A1" s="3"/>
      <c r="B1" s="3"/>
      <c r="C1" s="3"/>
      <c r="D1" s="3"/>
      <c r="E1" s="35"/>
      <c r="F1" s="35"/>
      <c r="G1" s="49"/>
      <c r="H1" s="3"/>
      <c r="I1" s="3"/>
      <c r="J1" s="3"/>
      <c r="K1" s="3"/>
      <c r="L1" s="65"/>
      <c r="M1" s="66"/>
      <c r="N1" s="66"/>
      <c r="O1" s="66"/>
    </row>
    <row r="2" spans="1:18" s="3" customFormat="1" ht="81.75" customHeight="1" x14ac:dyDescent="0.3">
      <c r="A2" s="64" t="s">
        <v>25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35"/>
      <c r="Q2" s="35"/>
    </row>
    <row r="3" spans="1:18" s="3" customFormat="1" ht="31.5" customHeight="1" x14ac:dyDescent="0.3">
      <c r="A3" s="12"/>
      <c r="B3" s="16" t="s">
        <v>17</v>
      </c>
      <c r="C3" s="59" t="s">
        <v>22</v>
      </c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  <c r="O3" s="61"/>
      <c r="P3" s="35"/>
      <c r="Q3" s="35"/>
    </row>
    <row r="4" spans="1:18" s="3" customFormat="1" ht="31.5" customHeight="1" x14ac:dyDescent="0.3">
      <c r="A4" s="5"/>
      <c r="B4" s="15" t="s">
        <v>18</v>
      </c>
      <c r="C4" s="62" t="s">
        <v>24</v>
      </c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35"/>
      <c r="Q4" s="35"/>
    </row>
    <row r="5" spans="1:18" ht="53.25" customHeight="1" x14ac:dyDescent="0.2">
      <c r="A5" s="67" t="s">
        <v>0</v>
      </c>
      <c r="B5" s="67" t="s">
        <v>9</v>
      </c>
      <c r="C5" s="67" t="s">
        <v>1</v>
      </c>
      <c r="D5" s="67" t="s">
        <v>2</v>
      </c>
      <c r="E5" s="71" t="s">
        <v>10</v>
      </c>
      <c r="F5" s="71"/>
      <c r="G5" s="71"/>
      <c r="H5" s="55"/>
      <c r="I5" s="68" t="s">
        <v>13</v>
      </c>
      <c r="J5" s="68"/>
      <c r="K5" s="68"/>
      <c r="L5" s="72" t="s">
        <v>21</v>
      </c>
      <c r="M5" s="72"/>
      <c r="N5" s="72"/>
      <c r="O5" s="72"/>
    </row>
    <row r="6" spans="1:18" s="57" customFormat="1" ht="219.75" customHeight="1" x14ac:dyDescent="0.25">
      <c r="A6" s="67"/>
      <c r="B6" s="67"/>
      <c r="C6" s="67"/>
      <c r="D6" s="67"/>
      <c r="E6" s="58" t="s">
        <v>26</v>
      </c>
      <c r="F6" s="58" t="s">
        <v>27</v>
      </c>
      <c r="G6" s="58" t="s">
        <v>28</v>
      </c>
      <c r="H6" s="54" t="s">
        <v>5</v>
      </c>
      <c r="I6" s="54" t="s">
        <v>4</v>
      </c>
      <c r="J6" s="54" t="s">
        <v>3</v>
      </c>
      <c r="K6" s="9" t="s">
        <v>19</v>
      </c>
      <c r="L6" s="10" t="s">
        <v>20</v>
      </c>
      <c r="M6" s="8" t="s">
        <v>7</v>
      </c>
      <c r="N6" s="8" t="s">
        <v>8</v>
      </c>
      <c r="O6" s="28" t="s">
        <v>11</v>
      </c>
      <c r="P6" s="56"/>
      <c r="Q6" s="56"/>
    </row>
    <row r="7" spans="1:18" ht="60" x14ac:dyDescent="0.2">
      <c r="A7" s="14">
        <v>1</v>
      </c>
      <c r="B7" s="23" t="s">
        <v>30</v>
      </c>
      <c r="C7" s="22" t="s">
        <v>29</v>
      </c>
      <c r="D7" s="21">
        <v>11</v>
      </c>
      <c r="E7" s="24">
        <v>1046.19</v>
      </c>
      <c r="F7" s="25">
        <v>1021.86</v>
      </c>
      <c r="G7" s="24">
        <v>1038.08</v>
      </c>
      <c r="H7" s="24" t="s">
        <v>6</v>
      </c>
      <c r="I7" s="26">
        <f>AVERAGE(E7:G7)</f>
        <v>1035.3766666666668</v>
      </c>
      <c r="J7" s="27">
        <f t="shared" ref="J7" si="0">SQRT(((SUM((POWER(G7-I7,2)),(POWER(F7-I7,2)),(POWER(E7-I7,2)))/(COLUMNS(E7:G7)-1))))</f>
        <v>12.388229628697296</v>
      </c>
      <c r="K7" s="27">
        <f t="shared" ref="K7" si="1">J7/I7*100</f>
        <v>1.1964949595184968</v>
      </c>
      <c r="L7" s="26">
        <f t="shared" ref="L7" si="2">((D7/3)*(SUM(E7:G7)))</f>
        <v>11389.143333333333</v>
      </c>
      <c r="M7" s="26">
        <f t="shared" ref="M7" si="3">L7/D7</f>
        <v>1035.3766666666668</v>
      </c>
      <c r="N7" s="26">
        <f t="shared" ref="N7" si="4">ROUNDDOWN(M7,2)</f>
        <v>1035.3699999999999</v>
      </c>
      <c r="O7" s="26">
        <f>N7*D7</f>
        <v>11389.07</v>
      </c>
    </row>
    <row r="8" spans="1:18" ht="75" x14ac:dyDescent="0.2">
      <c r="A8" s="14">
        <v>2</v>
      </c>
      <c r="B8" s="23" t="s">
        <v>31</v>
      </c>
      <c r="C8" s="22" t="s">
        <v>29</v>
      </c>
      <c r="D8" s="21">
        <v>20</v>
      </c>
      <c r="E8" s="24">
        <v>301.86</v>
      </c>
      <c r="F8" s="25">
        <v>294.83999999999997</v>
      </c>
      <c r="G8" s="24">
        <v>299.52</v>
      </c>
      <c r="H8" s="24" t="s">
        <v>6</v>
      </c>
      <c r="I8" s="26">
        <f t="shared" ref="I8" si="5">AVERAGE(E8:G8)</f>
        <v>298.74</v>
      </c>
      <c r="J8" s="27">
        <f t="shared" ref="J8" si="6">SQRT(((SUM((POWER(G8-I8,2)),(POWER(F8-I8,2)),(POWER(E8-I8,2)))/(COLUMNS(E8:G8)-1))))</f>
        <v>3.574409042065573</v>
      </c>
      <c r="K8" s="27">
        <f t="shared" ref="K8" si="7">J8/I8*100</f>
        <v>1.1964949595185019</v>
      </c>
      <c r="L8" s="26">
        <f t="shared" ref="L8" si="8">((D8/3)*(SUM(E8:G8)))</f>
        <v>5974.8</v>
      </c>
      <c r="M8" s="26">
        <f t="shared" ref="M8" si="9">L8/D8</f>
        <v>298.74</v>
      </c>
      <c r="N8" s="26">
        <f t="shared" ref="N8" si="10">ROUNDDOWN(M8,2)</f>
        <v>298.74</v>
      </c>
      <c r="O8" s="26">
        <f t="shared" ref="O8" si="11">N8*D8</f>
        <v>5974.8</v>
      </c>
    </row>
    <row r="9" spans="1:18" ht="135" x14ac:dyDescent="0.2">
      <c r="A9" s="14">
        <v>3</v>
      </c>
      <c r="B9" s="23" t="s">
        <v>33</v>
      </c>
      <c r="C9" s="22" t="s">
        <v>29</v>
      </c>
      <c r="D9" s="21">
        <v>2</v>
      </c>
      <c r="E9" s="24">
        <v>9966.5400000000009</v>
      </c>
      <c r="F9" s="25">
        <v>9734.76</v>
      </c>
      <c r="G9" s="24">
        <v>9889.2800000000007</v>
      </c>
      <c r="H9" s="24" t="s">
        <v>6</v>
      </c>
      <c r="I9" s="26">
        <f t="shared" ref="I9:I10" si="12">AVERAGE(E9:G9)</f>
        <v>9863.5266666666666</v>
      </c>
      <c r="J9" s="27">
        <f t="shared" ref="J9:J10" si="13">SQRT(((SUM((POWER(G9-I9,2)),(POWER(F9-I9,2)),(POWER(E9-I9,2)))/(COLUMNS(E9:G9)-1))))</f>
        <v>118.01659939742973</v>
      </c>
      <c r="K9" s="27">
        <f t="shared" ref="K9:K10" si="14">J9/I9*100</f>
        <v>1.1964949595184995</v>
      </c>
      <c r="L9" s="26">
        <f t="shared" ref="L9:L10" si="15">((D9/3)*(SUM(E9:G9)))</f>
        <v>19727.053333333333</v>
      </c>
      <c r="M9" s="26">
        <f t="shared" ref="M9:M10" si="16">L9/D9</f>
        <v>9863.5266666666666</v>
      </c>
      <c r="N9" s="26">
        <f t="shared" ref="N9:N10" si="17">ROUNDDOWN(M9,2)</f>
        <v>9863.52</v>
      </c>
      <c r="O9" s="26">
        <f t="shared" ref="O9:O10" si="18">N9*D9</f>
        <v>19727.04</v>
      </c>
    </row>
    <row r="10" spans="1:18" ht="75" x14ac:dyDescent="0.2">
      <c r="A10" s="14">
        <v>4</v>
      </c>
      <c r="B10" s="23" t="s">
        <v>32</v>
      </c>
      <c r="C10" s="22" t="s">
        <v>29</v>
      </c>
      <c r="D10" s="21">
        <v>60</v>
      </c>
      <c r="E10" s="24">
        <v>198.66</v>
      </c>
      <c r="F10" s="25">
        <v>194.04</v>
      </c>
      <c r="G10" s="24">
        <v>197.12</v>
      </c>
      <c r="H10" s="24" t="s">
        <v>6</v>
      </c>
      <c r="I10" s="26">
        <f t="shared" si="12"/>
        <v>196.60666666666665</v>
      </c>
      <c r="J10" s="27">
        <f t="shared" si="13"/>
        <v>2.3523888567440014</v>
      </c>
      <c r="K10" s="27">
        <f t="shared" si="14"/>
        <v>1.1964949595184979</v>
      </c>
      <c r="L10" s="26">
        <f t="shared" si="15"/>
        <v>11796.399999999998</v>
      </c>
      <c r="M10" s="26">
        <f t="shared" si="16"/>
        <v>196.60666666666663</v>
      </c>
      <c r="N10" s="26">
        <f t="shared" si="17"/>
        <v>196.6</v>
      </c>
      <c r="O10" s="26">
        <f t="shared" si="18"/>
        <v>11796</v>
      </c>
    </row>
    <row r="11" spans="1:18" ht="23.25" customHeight="1" x14ac:dyDescent="0.2">
      <c r="A11" s="39"/>
      <c r="B11" s="41" t="s">
        <v>23</v>
      </c>
      <c r="C11" s="41"/>
      <c r="D11" s="21"/>
      <c r="E11" s="24">
        <f>SUMPRODUCT(D7:D10,E7:E10)</f>
        <v>49397.97</v>
      </c>
      <c r="F11" s="24">
        <f>SUMPRODUCT(D7:D10,F7:F10)</f>
        <v>48249.18</v>
      </c>
      <c r="G11" s="24">
        <f>SUMPRODUCT(D7:D10,G7:G10)</f>
        <v>49015.039999999994</v>
      </c>
      <c r="H11" s="42"/>
      <c r="I11" s="43"/>
      <c r="J11" s="44"/>
      <c r="K11" s="44"/>
      <c r="L11" s="43"/>
      <c r="M11" s="45"/>
      <c r="N11" s="46"/>
      <c r="O11" s="47">
        <f>SUM(O7:O10)</f>
        <v>48886.91</v>
      </c>
      <c r="R11" s="34"/>
    </row>
    <row r="12" spans="1:18" s="2" customFormat="1" ht="81.75" customHeight="1" x14ac:dyDescent="0.2">
      <c r="A12" s="63" t="s">
        <v>34</v>
      </c>
      <c r="B12" s="63"/>
      <c r="C12" s="63"/>
      <c r="D12" s="63"/>
      <c r="E12" s="63"/>
      <c r="F12" s="63"/>
      <c r="G12" s="63"/>
      <c r="H12" s="63"/>
      <c r="I12" s="63"/>
      <c r="J12" s="63"/>
      <c r="K12" s="63"/>
      <c r="L12" s="63"/>
      <c r="M12" s="63"/>
      <c r="N12" s="63"/>
      <c r="O12" s="29" t="e">
        <f>SUM(#REF!)</f>
        <v>#REF!</v>
      </c>
      <c r="P12" s="34"/>
      <c r="Q12" s="40"/>
    </row>
    <row r="13" spans="1:18" s="2" customFormat="1" ht="10.5" customHeight="1" x14ac:dyDescent="0.25">
      <c r="A13" s="11"/>
      <c r="B13" s="11"/>
      <c r="C13" s="11"/>
      <c r="D13" s="11"/>
      <c r="E13" s="36"/>
      <c r="F13" s="36"/>
      <c r="G13" s="51"/>
      <c r="H13" s="11"/>
      <c r="I13" s="6"/>
      <c r="J13" s="7"/>
      <c r="K13" s="7"/>
      <c r="L13" s="7"/>
      <c r="M13" s="7"/>
      <c r="N13" s="7"/>
      <c r="O13" s="30"/>
      <c r="P13" s="40"/>
      <c r="Q13" s="40"/>
    </row>
    <row r="14" spans="1:18" s="2" customFormat="1" ht="31.5" customHeight="1" x14ac:dyDescent="0.25">
      <c r="A14" s="74" t="s">
        <v>15</v>
      </c>
      <c r="B14" s="75"/>
      <c r="C14" s="75"/>
      <c r="D14" s="75"/>
      <c r="E14" s="75"/>
      <c r="F14" s="75"/>
      <c r="G14" s="75"/>
      <c r="H14" s="75"/>
      <c r="I14" s="75"/>
      <c r="J14" s="75"/>
      <c r="K14" s="75"/>
      <c r="L14" s="75"/>
      <c r="M14" s="75"/>
      <c r="N14" s="75"/>
      <c r="O14" s="75"/>
      <c r="P14" s="40"/>
      <c r="Q14" s="40"/>
    </row>
    <row r="15" spans="1:18" s="2" customFormat="1" ht="33" customHeight="1" x14ac:dyDescent="0.25">
      <c r="A15" s="70" t="s">
        <v>14</v>
      </c>
      <c r="B15" s="70"/>
      <c r="C15" s="70"/>
      <c r="D15" s="70"/>
      <c r="E15" s="70"/>
      <c r="F15" s="70"/>
      <c r="G15" s="70"/>
      <c r="H15" s="70"/>
      <c r="I15" s="70"/>
      <c r="J15" s="70"/>
      <c r="K15" s="70"/>
      <c r="L15" s="70"/>
      <c r="M15" s="70"/>
      <c r="N15" s="70"/>
      <c r="O15" s="70"/>
      <c r="P15" s="40"/>
      <c r="Q15" s="40"/>
    </row>
    <row r="16" spans="1:18" s="2" customFormat="1" ht="10.5" customHeight="1" x14ac:dyDescent="0.25">
      <c r="A16" s="70"/>
      <c r="B16" s="70"/>
      <c r="C16" s="70"/>
      <c r="D16" s="70"/>
      <c r="E16" s="70"/>
      <c r="F16" s="70"/>
      <c r="G16" s="70"/>
      <c r="H16" s="70"/>
      <c r="I16" s="70"/>
      <c r="J16" s="70"/>
      <c r="K16" s="70"/>
      <c r="L16" s="70"/>
      <c r="M16" s="70"/>
      <c r="N16" s="70"/>
      <c r="O16" s="70"/>
      <c r="P16" s="40"/>
      <c r="Q16" s="40"/>
    </row>
    <row r="17" spans="1:17" s="2" customFormat="1" ht="9.75" customHeight="1" x14ac:dyDescent="0.25">
      <c r="A17" s="17"/>
      <c r="B17" s="17"/>
      <c r="C17" s="17"/>
      <c r="D17" s="17"/>
      <c r="E17" s="31"/>
      <c r="F17" s="31"/>
      <c r="G17" s="52"/>
      <c r="H17" s="17"/>
      <c r="I17" s="17"/>
      <c r="J17" s="17"/>
      <c r="K17" s="17"/>
      <c r="L17" s="17"/>
      <c r="M17" s="17"/>
      <c r="N17" s="17"/>
      <c r="O17" s="31"/>
      <c r="P17" s="40"/>
      <c r="Q17" s="40"/>
    </row>
    <row r="18" spans="1:17" s="4" customFormat="1" ht="27" customHeight="1" x14ac:dyDescent="0.25">
      <c r="A18" s="18"/>
      <c r="B18" s="73" t="s">
        <v>35</v>
      </c>
      <c r="C18" s="73"/>
      <c r="D18" s="73"/>
      <c r="E18" s="73"/>
      <c r="F18" s="37"/>
      <c r="G18" s="48"/>
      <c r="O18" s="32"/>
      <c r="P18" s="32"/>
      <c r="Q18" s="32"/>
    </row>
    <row r="19" spans="1:17" s="3" customFormat="1" ht="19.5" customHeight="1" x14ac:dyDescent="0.3">
      <c r="A19" s="69" t="s">
        <v>12</v>
      </c>
      <c r="B19" s="69"/>
      <c r="C19" s="69"/>
      <c r="D19" s="69"/>
      <c r="E19" s="69"/>
      <c r="F19" s="33"/>
      <c r="G19" s="53"/>
      <c r="H19" s="13"/>
      <c r="I19" s="13"/>
      <c r="J19" s="13"/>
      <c r="K19" s="13"/>
      <c r="L19" s="13"/>
      <c r="M19" s="13"/>
      <c r="N19" s="13"/>
      <c r="O19" s="33"/>
      <c r="P19" s="35"/>
      <c r="Q19" s="35"/>
    </row>
    <row r="20" spans="1:17" s="3" customFormat="1" ht="14.25" customHeight="1" x14ac:dyDescent="0.3">
      <c r="A20" s="19"/>
      <c r="B20" s="19"/>
      <c r="C20" s="20"/>
      <c r="D20" s="20"/>
      <c r="E20" s="38"/>
      <c r="F20" s="33"/>
      <c r="G20" s="53"/>
      <c r="H20" s="13"/>
      <c r="I20" s="13"/>
      <c r="J20" s="13"/>
      <c r="K20" s="13"/>
      <c r="L20" s="13"/>
      <c r="M20" s="13"/>
      <c r="N20" s="13"/>
      <c r="O20" s="33"/>
      <c r="P20" s="35"/>
      <c r="Q20" s="35"/>
    </row>
    <row r="21" spans="1:17" s="3" customFormat="1" ht="14.25" customHeight="1" x14ac:dyDescent="0.3">
      <c r="A21" s="19"/>
      <c r="B21" s="19"/>
      <c r="C21" s="20"/>
      <c r="D21" s="20"/>
      <c r="E21" s="38"/>
      <c r="F21" s="33"/>
      <c r="G21" s="53"/>
      <c r="H21" s="13"/>
      <c r="I21" s="13"/>
      <c r="J21" s="13"/>
      <c r="K21" s="13"/>
      <c r="L21" s="13"/>
      <c r="M21" s="13"/>
      <c r="N21" s="13"/>
      <c r="O21" s="33"/>
      <c r="P21" s="35"/>
      <c r="Q21" s="35"/>
    </row>
    <row r="22" spans="1:17" s="3" customFormat="1" ht="14.25" customHeight="1" x14ac:dyDescent="0.3">
      <c r="A22" s="19"/>
      <c r="B22" s="19" t="s">
        <v>16</v>
      </c>
      <c r="C22" s="20"/>
      <c r="D22" s="20"/>
      <c r="E22" s="38"/>
      <c r="F22" s="33"/>
      <c r="G22" s="53"/>
      <c r="H22" s="13"/>
      <c r="I22" s="13"/>
      <c r="J22" s="13"/>
      <c r="K22" s="13"/>
      <c r="L22" s="13"/>
      <c r="M22" s="13"/>
      <c r="N22" s="13"/>
      <c r="O22" s="33"/>
      <c r="P22" s="35"/>
      <c r="Q22" s="35"/>
    </row>
    <row r="23" spans="1:17" s="3" customFormat="1" ht="14.25" customHeight="1" x14ac:dyDescent="0.3">
      <c r="A23" s="19"/>
      <c r="B23" s="19"/>
      <c r="C23" s="20"/>
      <c r="D23" s="20"/>
      <c r="E23" s="38"/>
      <c r="F23" s="33"/>
      <c r="G23" s="53"/>
      <c r="H23" s="13"/>
      <c r="I23" s="13"/>
      <c r="J23" s="13"/>
      <c r="K23" s="13"/>
      <c r="L23" s="13"/>
      <c r="M23" s="13"/>
      <c r="N23" s="13"/>
      <c r="O23" s="33"/>
      <c r="P23" s="35"/>
      <c r="Q23" s="35"/>
    </row>
  </sheetData>
  <mergeCells count="17">
    <mergeCell ref="A19:E19"/>
    <mergeCell ref="A16:O16"/>
    <mergeCell ref="D5:D6"/>
    <mergeCell ref="E5:G5"/>
    <mergeCell ref="C5:C6"/>
    <mergeCell ref="L5:O5"/>
    <mergeCell ref="B18:E18"/>
    <mergeCell ref="A15:O15"/>
    <mergeCell ref="A14:O14"/>
    <mergeCell ref="C3:O3"/>
    <mergeCell ref="C4:O4"/>
    <mergeCell ref="A12:N12"/>
    <mergeCell ref="A2:O2"/>
    <mergeCell ref="L1:O1"/>
    <mergeCell ref="A5:A6"/>
    <mergeCell ref="B5:B6"/>
    <mergeCell ref="I5:K5"/>
  </mergeCells>
  <phoneticPr fontId="0" type="noConversion"/>
  <pageMargins left="0" right="0" top="0" bottom="0" header="0" footer="0"/>
  <pageSetup paperSize="9" scale="56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Расчет цены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SaVa</dc:creator>
  <cp:lastModifiedBy>Евгения Дьяконова</cp:lastModifiedBy>
  <cp:lastPrinted>2026-08-18T12:16:00Z</cp:lastPrinted>
  <dcterms:created xsi:type="dcterms:W3CDTF">2014-01-15T18:15:09Z</dcterms:created>
  <dcterms:modified xsi:type="dcterms:W3CDTF">2026-08-28T08:43:01Z</dcterms:modified>
</cp:coreProperties>
</file>