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440" windowHeight="1132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4" i="1" l="1"/>
  <c r="H14" i="1"/>
  <c r="G14" i="1"/>
  <c r="K14" i="1" s="1"/>
  <c r="I15" i="1"/>
  <c r="H15" i="1"/>
  <c r="G15" i="1"/>
  <c r="K15" i="1" s="1"/>
  <c r="J15" i="1" l="1"/>
  <c r="J14" i="1"/>
  <c r="I16" i="1"/>
  <c r="H16" i="1"/>
  <c r="G16" i="1"/>
  <c r="K16" i="1" s="1"/>
  <c r="J16" i="1" l="1"/>
  <c r="I4" i="3"/>
  <c r="G33" i="2"/>
  <c r="F33" i="2"/>
  <c r="E33" i="2"/>
  <c r="H4" i="3" l="1"/>
  <c r="J4" i="3" s="1"/>
  <c r="G4" i="3"/>
  <c r="K4" i="3" s="1"/>
</calcChain>
</file>

<file path=xl/sharedStrings.xml><?xml version="1.0" encoding="utf-8"?>
<sst xmlns="http://schemas.openxmlformats.org/spreadsheetml/2006/main" count="34" uniqueCount="31">
  <si>
    <t>Расчет НМЦК</t>
  </si>
  <si>
    <t>Расчет начальной (максимальной) цены контракта: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</si>
  <si>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</si>
  <si>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</si>
  <si>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</si>
  <si>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</si>
  <si>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</si>
  <si>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</si>
  <si>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</si>
  <si>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</si>
  <si>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</si>
  <si>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 xml:space="preserve">В соответствии с техническим заданием 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</si>
  <si>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</si>
  <si>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</si>
  <si>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</si>
  <si>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>Система обнаружения вторжений ПАК ViPNet IDS NS100 3.х сеть 2029</t>
  </si>
  <si>
    <t xml:space="preserve"> 
ОБОСНОВАНИЕ НАЧАЛЬНОЙ (максимальной) ЦЕНЫ КОНТРАКТА</t>
  </si>
  <si>
    <t>усл. ед.</t>
  </si>
  <si>
    <t>Обучение сотрудников организации</t>
  </si>
  <si>
    <t>«Общие вопросы охраны труда и функционирования системы управления охраной труда» 16 ак.ч.</t>
  </si>
  <si>
    <t>«Безопасные методы и приемы выполнения работ при воздействии вредных и опасных производственных факторов» 16 ак.ч.</t>
  </si>
  <si>
    <t>Оказание первой помощи пострадавшим 8 ак.ч.</t>
  </si>
  <si>
    <r>
      <t>Дата подготовки обоснования НМЦК</t>
    </r>
    <r>
      <rPr>
        <b/>
        <sz val="12"/>
        <color theme="1"/>
        <rFont val="Times New Roman"/>
        <family val="1"/>
        <charset val="204"/>
      </rPr>
      <t>:  06.07.2026</t>
    </r>
  </si>
  <si>
    <t>_</t>
  </si>
  <si>
    <t>Согласно расчету начальная (максимальная) цена контракта составляет 8 100,00 руб.</t>
  </si>
  <si>
    <t>Ед. изм.</t>
  </si>
  <si>
    <t>Источник информации № 1</t>
  </si>
  <si>
    <t>Источник информации № 3</t>
  </si>
  <si>
    <t>Источник информации № 2</t>
  </si>
  <si>
    <t>Метод сопоставимых рыночных цен (анализа рынка) на основании ст. 22 Федерального закона № 44-ФЗ от 05.04.2013 на основании исследования рынка, проведенные по инициативе заказчика на основании коммерческих предложений потенциальных участников</t>
  </si>
  <si>
    <t xml:space="preserve">Начальная (максимальная) цена контракта  рассчитана как произведение наименьшего значения цен
 за единицу товара, работы, услуги и количества и составляет 8 100,00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</si>
</sst>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" fontId="0" fillId="0" borderId="0" xfId="0" applyNumberForma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164" fontId="6" fillId="0" borderId="6" xfId="2" applyFont="1" applyFill="1" applyBorder="1" applyAlignment="1">
      <alignment vertical="center" wrapText="1"/>
    </xf>
    <xf numFmtId="164" fontId="6" fillId="0" borderId="3" xfId="2" applyFont="1" applyFill="1" applyBorder="1" applyAlignment="1">
      <alignment vertical="center" wrapText="1"/>
    </xf>
    <xf numFmtId="164" fontId="6" fillId="0" borderId="4" xfId="2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115" zoomScaleNormal="115" workbookViewId="0">
      <selection activeCell="M16" sqref="M16"/>
    </sheetView>
  </sheetViews>
  <sheetFormatPr defaultRowHeight="15" x14ac:dyDescent="0.25"/>
  <cols>
    <col min="1" max="1" width="19.42578125" customWidth="1"/>
    <col min="2" max="2" width="7.7109375" customWidth="1"/>
    <col min="3" max="3" width="7.140625" customWidth="1"/>
    <col min="4" max="4" width="14.42578125" customWidth="1"/>
    <col min="5" max="5" width="14.140625" customWidth="1"/>
    <col min="6" max="6" width="14.28515625" customWidth="1"/>
    <col min="7" max="7" width="11.5703125" customWidth="1"/>
    <col min="8" max="8" width="9.7109375" customWidth="1"/>
    <col min="9" max="9" width="9.42578125" customWidth="1"/>
    <col min="10" max="10" width="10.5703125" customWidth="1"/>
    <col min="11" max="11" width="11.85546875" customWidth="1"/>
    <col min="12" max="12" width="15.7109375" bestFit="1" customWidth="1"/>
    <col min="13" max="14" width="17.5703125" customWidth="1"/>
    <col min="15" max="15" width="16.42578125" customWidth="1"/>
  </cols>
  <sheetData>
    <row r="1" spans="1:11" ht="25.35" customHeight="1" x14ac:dyDescent="0.25">
      <c r="H1" s="24"/>
      <c r="I1" s="24"/>
      <c r="J1" s="24"/>
      <c r="K1" s="24"/>
    </row>
    <row r="2" spans="1:11" ht="53.85" customHeight="1" x14ac:dyDescent="0.25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48.95" customHeight="1" x14ac:dyDescent="0.25">
      <c r="A4" s="29" t="s">
        <v>12</v>
      </c>
      <c r="B4" s="30"/>
      <c r="C4" s="30"/>
      <c r="D4" s="31" t="s">
        <v>18</v>
      </c>
      <c r="E4" s="32"/>
      <c r="F4" s="32"/>
      <c r="G4" s="32"/>
      <c r="H4" s="32"/>
      <c r="I4" s="32"/>
      <c r="J4" s="32"/>
      <c r="K4" s="33"/>
    </row>
    <row r="5" spans="1:11" ht="48.95" customHeight="1" x14ac:dyDescent="0.25">
      <c r="A5" s="29" t="s">
        <v>13</v>
      </c>
      <c r="B5" s="30"/>
      <c r="C5" s="30"/>
      <c r="D5" s="34" t="s">
        <v>11</v>
      </c>
      <c r="E5" s="34"/>
      <c r="F5" s="34"/>
      <c r="G5" s="34"/>
      <c r="H5" s="34"/>
      <c r="I5" s="34"/>
      <c r="J5" s="34"/>
      <c r="K5" s="34"/>
    </row>
    <row r="6" spans="1:11" ht="53.25" customHeight="1" x14ac:dyDescent="0.25">
      <c r="A6" s="29" t="s">
        <v>14</v>
      </c>
      <c r="B6" s="30"/>
      <c r="C6" s="30"/>
      <c r="D6" s="35" t="s">
        <v>29</v>
      </c>
      <c r="E6" s="34"/>
      <c r="F6" s="34"/>
      <c r="G6" s="34"/>
      <c r="H6" s="34"/>
      <c r="I6" s="34"/>
      <c r="J6" s="34"/>
      <c r="K6" s="34"/>
    </row>
    <row r="7" spans="1:11" ht="39.200000000000003" customHeight="1" x14ac:dyDescent="0.25">
      <c r="A7" s="30" t="s">
        <v>0</v>
      </c>
      <c r="B7" s="30"/>
      <c r="C7" s="30"/>
      <c r="D7" s="31" t="s">
        <v>24</v>
      </c>
      <c r="E7" s="32"/>
      <c r="F7" s="32"/>
      <c r="G7" s="32"/>
      <c r="H7" s="32"/>
      <c r="I7" s="32"/>
      <c r="J7" s="32"/>
      <c r="K7" s="33"/>
    </row>
    <row r="8" spans="1:11" ht="28.5" customHeight="1" x14ac:dyDescent="0.25">
      <c r="A8" s="25" t="s">
        <v>22</v>
      </c>
      <c r="B8" s="26"/>
      <c r="C8" s="26"/>
      <c r="D8" s="26"/>
      <c r="E8" s="26"/>
      <c r="F8" s="26"/>
      <c r="G8" s="26"/>
      <c r="H8" s="26"/>
      <c r="I8" s="26"/>
      <c r="J8" s="26"/>
      <c r="K8" s="27"/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ht="15.75" x14ac:dyDescent="0.25">
      <c r="A10" s="23" t="s">
        <v>1</v>
      </c>
      <c r="B10" s="23"/>
      <c r="C10" s="23"/>
      <c r="D10" s="23"/>
      <c r="E10" s="23"/>
      <c r="F10" s="6"/>
      <c r="G10" s="6"/>
      <c r="H10" s="6"/>
      <c r="I10" s="6"/>
      <c r="J10" s="6"/>
      <c r="K10" s="6"/>
    </row>
    <row r="11" spans="1:11" ht="14.45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48.95" customHeight="1" x14ac:dyDescent="0.25">
      <c r="A12" s="18" t="s">
        <v>7</v>
      </c>
      <c r="B12" s="18" t="s">
        <v>25</v>
      </c>
      <c r="C12" s="18" t="s">
        <v>2</v>
      </c>
      <c r="D12" s="18" t="s">
        <v>6</v>
      </c>
      <c r="E12" s="18"/>
      <c r="F12" s="18"/>
      <c r="G12" s="18" t="s">
        <v>3</v>
      </c>
      <c r="H12" s="18" t="s">
        <v>4</v>
      </c>
      <c r="I12" s="18" t="s">
        <v>9</v>
      </c>
      <c r="J12" s="18" t="s">
        <v>8</v>
      </c>
      <c r="K12" s="22" t="s">
        <v>5</v>
      </c>
    </row>
    <row r="13" spans="1:11" ht="24.75" customHeight="1" thickBot="1" x14ac:dyDescent="0.3">
      <c r="A13" s="19"/>
      <c r="B13" s="18"/>
      <c r="C13" s="18"/>
      <c r="D13" s="16" t="s">
        <v>26</v>
      </c>
      <c r="E13" s="36" t="s">
        <v>28</v>
      </c>
      <c r="F13" s="36" t="s">
        <v>27</v>
      </c>
      <c r="G13" s="18"/>
      <c r="H13" s="18"/>
      <c r="I13" s="18"/>
      <c r="J13" s="18"/>
      <c r="K13" s="22"/>
    </row>
    <row r="14" spans="1:11" ht="75.75" customHeight="1" thickBot="1" x14ac:dyDescent="0.3">
      <c r="A14" s="12" t="s">
        <v>19</v>
      </c>
      <c r="B14" s="17" t="s">
        <v>17</v>
      </c>
      <c r="C14" s="37">
        <v>3</v>
      </c>
      <c r="D14" s="13">
        <v>1150</v>
      </c>
      <c r="E14" s="14">
        <v>900</v>
      </c>
      <c r="F14" s="15" t="s">
        <v>23</v>
      </c>
      <c r="G14" s="3">
        <f>SMALL(D14:F14,1)</f>
        <v>900</v>
      </c>
      <c r="H14" s="4">
        <f>ROUND(AVERAGE(D14:F14),2)</f>
        <v>1025</v>
      </c>
      <c r="I14" s="4">
        <f>STDEV(D14:F14)</f>
        <v>176.77669529663689</v>
      </c>
      <c r="J14" s="5">
        <f t="shared" ref="J14" si="0">I14/H14*100</f>
        <v>17.246506858208477</v>
      </c>
      <c r="K14" s="9">
        <f t="shared" ref="K14" si="1">G14*C14</f>
        <v>2700</v>
      </c>
    </row>
    <row r="15" spans="1:11" ht="81" customHeight="1" thickBot="1" x14ac:dyDescent="0.3">
      <c r="A15" s="12" t="s">
        <v>20</v>
      </c>
      <c r="B15" s="17" t="s">
        <v>17</v>
      </c>
      <c r="C15" s="37">
        <v>3</v>
      </c>
      <c r="D15" s="13">
        <v>1150</v>
      </c>
      <c r="E15" s="14">
        <v>900</v>
      </c>
      <c r="F15" s="15" t="s">
        <v>23</v>
      </c>
      <c r="G15" s="3">
        <f>SMALL(D15:F15,1)</f>
        <v>900</v>
      </c>
      <c r="H15" s="4">
        <f>ROUND(AVERAGE(D15:F15),2)</f>
        <v>1025</v>
      </c>
      <c r="I15" s="4">
        <f>STDEV(D15:F15)</f>
        <v>176.77669529663689</v>
      </c>
      <c r="J15" s="5">
        <f t="shared" ref="J15" si="2">I15/H15*100</f>
        <v>17.246506858208477</v>
      </c>
      <c r="K15" s="9">
        <f t="shared" ref="K15" si="3">G15*C15</f>
        <v>2700</v>
      </c>
    </row>
    <row r="16" spans="1:11" ht="70.5" customHeight="1" thickBot="1" x14ac:dyDescent="0.3">
      <c r="A16" s="12" t="s">
        <v>21</v>
      </c>
      <c r="B16" s="11" t="s">
        <v>17</v>
      </c>
      <c r="C16" s="37">
        <v>3</v>
      </c>
      <c r="D16" s="13">
        <v>1300</v>
      </c>
      <c r="E16" s="14">
        <v>1200</v>
      </c>
      <c r="F16" s="15">
        <v>900</v>
      </c>
      <c r="G16" s="3">
        <f>SMALL(D16:F16,1)</f>
        <v>900</v>
      </c>
      <c r="H16" s="4">
        <f>ROUND(AVERAGE(D16:F16),2)</f>
        <v>1133.33</v>
      </c>
      <c r="I16" s="4">
        <f>STDEV(D16:F16)</f>
        <v>208.16659994661308</v>
      </c>
      <c r="J16" s="5">
        <f t="shared" ref="J16" si="4">I16/H16*100</f>
        <v>18.367695194392901</v>
      </c>
      <c r="K16" s="9">
        <f t="shared" ref="K16" si="5">G16*C16</f>
        <v>2700</v>
      </c>
    </row>
    <row r="17" spans="1:15" ht="19.5" customHeight="1" x14ac:dyDescent="0.25">
      <c r="A17" s="20" t="s">
        <v>30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M17" s="8"/>
      <c r="N17" s="8"/>
      <c r="O17" s="8"/>
    </row>
    <row r="18" spans="1:15" ht="24.75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M18" s="8"/>
      <c r="N18" s="8"/>
      <c r="O18" s="8"/>
    </row>
    <row r="21" spans="1:15" x14ac:dyDescent="0.25">
      <c r="M21" s="8"/>
      <c r="N21" s="8"/>
      <c r="O21" s="8"/>
    </row>
  </sheetData>
  <mergeCells count="22">
    <mergeCell ref="A10:E10"/>
    <mergeCell ref="H1:K1"/>
    <mergeCell ref="A8:K8"/>
    <mergeCell ref="A2:K2"/>
    <mergeCell ref="A4:C4"/>
    <mergeCell ref="D4:K4"/>
    <mergeCell ref="A5:C5"/>
    <mergeCell ref="D5:K5"/>
    <mergeCell ref="A6:C6"/>
    <mergeCell ref="D6:K6"/>
    <mergeCell ref="A7:C7"/>
    <mergeCell ref="D7:K7"/>
    <mergeCell ref="A12:A13"/>
    <mergeCell ref="B12:B13"/>
    <mergeCell ref="C12:C13"/>
    <mergeCell ref="D12:F12"/>
    <mergeCell ref="A17:K18"/>
    <mergeCell ref="K12:K13"/>
    <mergeCell ref="I12:I13"/>
    <mergeCell ref="G12:G13"/>
    <mergeCell ref="H12:H13"/>
    <mergeCell ref="J12:J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3:G33"/>
  <sheetViews>
    <sheetView workbookViewId="0">
      <selection activeCell="G35" sqref="G35"/>
    </sheetView>
  </sheetViews>
  <sheetFormatPr defaultRowHeight="15" x14ac:dyDescent="0.25"/>
  <cols>
    <col min="5" max="5" width="13.42578125" customWidth="1"/>
    <col min="6" max="6" width="15.42578125" customWidth="1"/>
    <col min="7" max="7" width="13.42578125" customWidth="1"/>
  </cols>
  <sheetData>
    <row r="23" spans="5:7" x14ac:dyDescent="0.25">
      <c r="E23" s="7">
        <v>24300</v>
      </c>
      <c r="F23" s="7">
        <v>36000</v>
      </c>
      <c r="G23" s="7">
        <v>64800</v>
      </c>
    </row>
    <row r="24" spans="5:7" x14ac:dyDescent="0.25">
      <c r="E24" s="7">
        <v>24300</v>
      </c>
      <c r="F24" s="7">
        <v>36000</v>
      </c>
      <c r="G24" s="7">
        <v>64800</v>
      </c>
    </row>
    <row r="25" spans="5:7" x14ac:dyDescent="0.25">
      <c r="E25" s="7">
        <v>24300</v>
      </c>
      <c r="F25" s="7">
        <v>36000</v>
      </c>
      <c r="G25" s="7">
        <v>64800</v>
      </c>
    </row>
    <row r="26" spans="5:7" x14ac:dyDescent="0.25">
      <c r="E26" s="7">
        <v>24300</v>
      </c>
      <c r="F26" s="7">
        <v>36000</v>
      </c>
      <c r="G26" s="7">
        <v>64800</v>
      </c>
    </row>
    <row r="27" spans="5:7" x14ac:dyDescent="0.25">
      <c r="E27" s="7">
        <v>24300</v>
      </c>
      <c r="F27" s="7">
        <v>36000</v>
      </c>
      <c r="G27" s="7">
        <v>64800</v>
      </c>
    </row>
    <row r="28" spans="5:7" x14ac:dyDescent="0.25">
      <c r="E28" s="7">
        <v>24300</v>
      </c>
      <c r="F28" s="7">
        <v>36000</v>
      </c>
      <c r="G28" s="7">
        <v>64800</v>
      </c>
    </row>
    <row r="29" spans="5:7" ht="14.45" x14ac:dyDescent="0.3">
      <c r="E29" s="7">
        <v>24300</v>
      </c>
      <c r="F29" s="7">
        <v>36000</v>
      </c>
      <c r="G29" s="7">
        <v>64800</v>
      </c>
    </row>
    <row r="30" spans="5:7" ht="14.45" x14ac:dyDescent="0.3">
      <c r="E30" s="7">
        <v>24300</v>
      </c>
      <c r="F30" s="7">
        <v>36000</v>
      </c>
      <c r="G30" s="7">
        <v>64800</v>
      </c>
    </row>
    <row r="31" spans="5:7" ht="14.45" x14ac:dyDescent="0.3">
      <c r="E31" s="7">
        <v>158220</v>
      </c>
      <c r="F31">
        <v>51300</v>
      </c>
      <c r="G31" s="7">
        <v>108000</v>
      </c>
    </row>
    <row r="32" spans="5:7" ht="14.45" x14ac:dyDescent="0.3">
      <c r="F32" s="7">
        <v>36000</v>
      </c>
      <c r="G32" s="7">
        <v>64800</v>
      </c>
    </row>
    <row r="33" spans="5:7" ht="14.45" x14ac:dyDescent="0.3">
      <c r="E33" s="7">
        <f>SUM(E23:E31)</f>
        <v>352620</v>
      </c>
      <c r="F33" s="7">
        <f>SUM(F23:F32)</f>
        <v>375300</v>
      </c>
      <c r="G33" s="7">
        <f>SUM(G23:G32)</f>
        <v>691200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4"/>
  <sheetViews>
    <sheetView workbookViewId="0">
      <selection activeCell="F4" sqref="F4"/>
    </sheetView>
  </sheetViews>
  <sheetFormatPr defaultRowHeight="15" x14ac:dyDescent="0.25"/>
  <cols>
    <col min="4" max="4" width="18.140625" customWidth="1"/>
    <col min="5" max="5" width="18.85546875" customWidth="1"/>
    <col min="6" max="6" width="19.140625" customWidth="1"/>
    <col min="7" max="7" width="14.140625" customWidth="1"/>
    <col min="8" max="8" width="20.140625" customWidth="1"/>
    <col min="11" max="11" width="17.5703125" customWidth="1"/>
  </cols>
  <sheetData>
    <row r="3" spans="1:15" ht="15.75" thickBot="1" x14ac:dyDescent="0.3"/>
    <row r="4" spans="1:15" ht="115.5" thickBot="1" x14ac:dyDescent="0.3">
      <c r="A4" s="2" t="s">
        <v>15</v>
      </c>
      <c r="B4" s="2" t="s">
        <v>10</v>
      </c>
      <c r="C4" s="2">
        <v>1</v>
      </c>
      <c r="D4" s="10">
        <v>11032700</v>
      </c>
      <c r="E4" s="10">
        <v>11032700</v>
      </c>
      <c r="F4" s="10">
        <v>11032700</v>
      </c>
      <c r="G4" s="3">
        <f t="shared" ref="G4" si="0">SMALL(D4:F4,1)</f>
        <v>11032700</v>
      </c>
      <c r="H4" s="4">
        <f t="shared" ref="H4" si="1">ROUND(AVERAGE(D4:F4),2)</f>
        <v>11032700</v>
      </c>
      <c r="I4" s="4">
        <f t="shared" ref="I4" si="2">STDEV(D4:F4)</f>
        <v>0</v>
      </c>
      <c r="J4" s="5">
        <f t="shared" ref="J4" si="3">I4/H4*100</f>
        <v>0</v>
      </c>
      <c r="K4" s="9">
        <f t="shared" ref="K4" si="4">G4*C4</f>
        <v>11032700</v>
      </c>
      <c r="M4" s="8"/>
      <c r="N4" s="8"/>
      <c r="O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ФГБУ РМНПЦ Росплазма ФМБА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Шиврина Елена Николаевна</cp:lastModifiedBy>
  <cp:lastPrinted>2024-08-01T13:27:52Z</cp:lastPrinted>
  <dcterms:created xsi:type="dcterms:W3CDTF">2022-01-19T11:20:17Z</dcterms:created>
  <dcterms:modified xsi:type="dcterms:W3CDTF">2026-07-21T10:22:50Z</dcterms:modified>
</cp:coreProperties>
</file>