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режимн. изд." sheetId="24" r:id="rId1"/>
    <sheet name="режим. изд." sheetId="6" r:id="rId2"/>
  </sheets>
  <definedNames>
    <definedName name="_xlnm.Print_Area" localSheetId="0">'режимн. изд.'!$A$2:$I$17</definedName>
  </definedNames>
  <calcPr calcId="125725" refMode="R1C1"/>
</workbook>
</file>

<file path=xl/calcChain.xml><?xml version="1.0" encoding="utf-8"?>
<calcChain xmlns="http://schemas.openxmlformats.org/spreadsheetml/2006/main">
  <c r="H14" i="6"/>
  <c r="K14" s="1"/>
  <c r="I14"/>
  <c r="J14" l="1"/>
  <c r="K16"/>
  <c r="B15" i="24"/>
  <c r="G10"/>
  <c r="G11"/>
  <c r="G12"/>
  <c r="G9"/>
  <c r="F10"/>
  <c r="F11"/>
  <c r="F12"/>
  <c r="F9"/>
  <c r="I10"/>
  <c r="I11"/>
  <c r="I12"/>
  <c r="I9"/>
  <c r="B9"/>
  <c r="B10"/>
  <c r="B11"/>
  <c r="B12"/>
  <c r="A10"/>
  <c r="A11"/>
  <c r="A12"/>
  <c r="A9"/>
  <c r="F14"/>
  <c r="H12" l="1"/>
  <c r="H11"/>
  <c r="H10"/>
  <c r="B4" i="6"/>
  <c r="B8" i="24" s="1"/>
  <c r="A4" i="6"/>
  <c r="A8" i="24" s="1"/>
  <c r="H15"/>
  <c r="H9" l="1"/>
  <c r="H13" l="1"/>
</calcChain>
</file>

<file path=xl/sharedStrings.xml><?xml version="1.0" encoding="utf-8"?>
<sst xmlns="http://schemas.openxmlformats.org/spreadsheetml/2006/main" count="49" uniqueCount="45">
  <si>
    <t>Ед. изм.</t>
  </si>
  <si>
    <t>НМЦК методом сопоставимых рыночных цен (анализа рынка) определяется по формуле:</t>
  </si>
  <si>
    <t>где: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</si>
  <si>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</si>
  <si>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№ п/п</t>
  </si>
  <si>
    <t>Наименование товара, работы, услуги</t>
  </si>
  <si>
    <t>Кол-во (объем)</t>
  </si>
  <si>
    <t>Среднее арифметическое значение цены, руб.</t>
  </si>
  <si>
    <t>Среднее квадратичное отклонение</t>
  </si>
  <si>
    <t>Коэффициент вариации, %</t>
  </si>
  <si>
    <t>Начальная 
(максимальная) 
цена контракта, 
руб.</t>
  </si>
  <si>
    <t>Итого:</t>
  </si>
  <si>
    <t xml:space="preserve">Дата подготовки обоснования НМЦК: </t>
  </si>
  <si>
    <t>Предложение №1</t>
  </si>
  <si>
    <t xml:space="preserve"> </t>
  </si>
  <si>
    <t>Для заключения Государственного контракта принимаем цену за единицу товара ниже средней, предлагаемую</t>
  </si>
  <si>
    <t>Расчет цены контракта</t>
  </si>
  <si>
    <t xml:space="preserve">Цена контракта составляет: </t>
  </si>
  <si>
    <t>шт</t>
  </si>
  <si>
    <t xml:space="preserve">                                                                                                   </t>
  </si>
  <si>
    <t>ЦК  = V*Цед
где: v – количество (объем) закупаемого товара (шт.); 
Цед – цена за единицу товара (руб.).</t>
  </si>
  <si>
    <t>Размеры</t>
  </si>
  <si>
    <t>Цед – цена за единицу товара (руб.)</t>
  </si>
  <si>
    <t>v – количество (объем) закупаемого товара (шт.)</t>
  </si>
  <si>
    <t>Цена контракта (руб.)</t>
  </si>
  <si>
    <t xml:space="preserve">                                                                                                      НМЦК, определяемая методом сопоставимых рыночных цен (анализа рынка);</t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</si>
  <si>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индивидуальные предприниматели на основании запроса коммерческого предложения, направленного поставщикам, обладающим опытом поставки подобного вида товаров. </t>
  </si>
  <si>
    <t>ФКУ ИК-6 УФСИН России по Оренбургской области</t>
  </si>
  <si>
    <t xml:space="preserve">ОБОСНОВАНИЕ НАЧАЛЬНОЙ (МАКСИМАЛЬНОЙ) ЦЕНЫ КОНТРАКТА </t>
  </si>
  <si>
    <t>ОКПД2/КТРУ</t>
  </si>
  <si>
    <t>Ед. измерения</t>
  </si>
  <si>
    <t>Заместитель начальника                                                                                                                                                       ФКУ БМТиВС УФСИН России по Оренбургской области                                                                                                                 капитан внутренней службы</t>
  </si>
  <si>
    <t>Количество</t>
  </si>
  <si>
    <t>2026 г.</t>
  </si>
  <si>
    <t>Н.А. Шкиль</t>
  </si>
  <si>
    <t xml:space="preserve">       Д.Б. Ишкильдина</t>
  </si>
  <si>
    <r>
      <t>Начальная (максимальная) цена контракта</t>
    </r>
    <r>
      <rPr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определена методом сопоставимых рыночных цен (анализ рынка).</t>
    </r>
  </si>
  <si>
    <t>Предложение №2</t>
  </si>
  <si>
    <t>Предложение №3</t>
  </si>
  <si>
    <t>Беспроводная тревожная радиокнопка</t>
  </si>
  <si>
    <t>26.30.50.119</t>
  </si>
  <si>
    <t xml:space="preserve"> Грузополучатель:   ФКУ ЦИТОВ УФСИН России по Оренбургской области         Адрес поставки : г. Оренбург г Оренбург ул Донгузская 1, проезд 1</t>
  </si>
  <si>
    <t>Грузополучатель: ФКУ ЦИТОВ УФСИН России по Оренбургской области           Адрес поставки: г Оренбург ул Донгузская, 1 Проезд, 1</t>
  </si>
  <si>
    <t>26 мая</t>
  </si>
  <si>
    <t>Инспектор группы ГОЗ и ГЗ ОТО ФКУ БМТиВС УФСИН России по Оренбургской области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</si>
</sst>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2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01">
    <xf numFmtId="0" fontId="0" fillId="0" borderId="0" xfId="0"/>
    <xf numFmtId="0" fontId="12" fillId="0" borderId="0" xfId="0" applyFont="1"/>
    <xf numFmtId="0" fontId="13" fillId="0" borderId="0" xfId="0" applyFont="1"/>
    <xf numFmtId="0" fontId="3" fillId="0" borderId="1" xfId="1" applyFont="1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4" fontId="7" fillId="0" borderId="0" xfId="1" applyNumberFormat="1" applyFont="1" applyBorder="1" applyAlignment="1">
      <alignment vertical="center"/>
    </xf>
    <xf numFmtId="4" fontId="7" fillId="0" borderId="0" xfId="1" applyNumberFormat="1" applyFont="1" applyBorder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13" fillId="0" borderId="0" xfId="0" applyFont="1" applyFill="1"/>
    <xf numFmtId="0" fontId="13" fillId="0" borderId="0" xfId="0" applyFont="1" applyFill="1" applyAlignment="1">
      <alignment wrapText="1"/>
    </xf>
    <xf numFmtId="4" fontId="7" fillId="0" borderId="1" xfId="1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/>
    </xf>
    <xf numFmtId="4" fontId="14" fillId="0" borderId="0" xfId="0" applyNumberFormat="1" applyFont="1" applyAlignment="1">
      <alignment horizontal="center" wrapText="1"/>
    </xf>
    <xf numFmtId="4" fontId="13" fillId="0" borderId="0" xfId="0" applyNumberFormat="1" applyFont="1"/>
    <xf numFmtId="4" fontId="8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/>
    </xf>
    <xf numFmtId="2" fontId="13" fillId="0" borderId="0" xfId="0" applyNumberFormat="1" applyFont="1" applyFill="1" applyAlignment="1">
      <alignment wrapText="1"/>
    </xf>
    <xf numFmtId="0" fontId="11" fillId="0" borderId="0" xfId="0" applyFont="1"/>
    <xf numFmtId="0" fontId="8" fillId="0" borderId="0" xfId="0" applyFont="1" applyBorder="1" applyAlignment="1">
      <alignment horizontal="center"/>
    </xf>
    <xf numFmtId="0" fontId="7" fillId="0" borderId="1" xfId="1" applyFont="1" applyFill="1" applyBorder="1" applyAlignment="1">
      <alignment vertical="center"/>
    </xf>
    <xf numFmtId="4" fontId="7" fillId="0" borderId="1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4" fontId="15" fillId="0" borderId="1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6" fillId="0" borderId="4" xfId="0" applyFont="1" applyBorder="1" applyAlignment="1">
      <alignment vertical="center"/>
    </xf>
    <xf numFmtId="0" fontId="17" fillId="0" borderId="1" xfId="0" applyFont="1" applyBorder="1" applyAlignment="1">
      <alignment horizontal="center" wrapText="1"/>
    </xf>
    <xf numFmtId="0" fontId="2" fillId="0" borderId="4" xfId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2" fillId="0" borderId="1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19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/>
    <xf numFmtId="4" fontId="2" fillId="0" borderId="0" xfId="1" applyNumberFormat="1" applyFont="1" applyBorder="1" applyAlignment="1"/>
    <xf numFmtId="4" fontId="2" fillId="0" borderId="0" xfId="1" applyNumberFormat="1" applyFont="1" applyBorder="1" applyAlignment="1">
      <alignment horizontal="center"/>
    </xf>
    <xf numFmtId="0" fontId="2" fillId="0" borderId="0" xfId="1" applyFont="1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textRotation="90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5" fillId="0" borderId="1" xfId="1" applyFont="1" applyFill="1" applyBorder="1" applyAlignment="1">
      <alignment horizontal="right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9</xdr:row>
      <xdr:rowOff>28575</xdr:rowOff>
    </xdr:from>
    <xdr:to>
      <xdr:col>3</xdr:col>
      <xdr:colOff>342900</xdr:colOff>
      <xdr:row>9</xdr:row>
      <xdr:rowOff>371475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6296025"/>
          <a:ext cx="3095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47625</xdr:colOff>
      <xdr:row>10</xdr:row>
      <xdr:rowOff>581025</xdr:rowOff>
    </xdr:from>
    <xdr:to>
      <xdr:col>1</xdr:col>
      <xdr:colOff>200025</xdr:colOff>
      <xdr:row>10</xdr:row>
      <xdr:rowOff>809625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72294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7"/>
  <sheetViews>
    <sheetView topLeftCell="A4" zoomScaleSheetLayoutView="100" workbookViewId="0">
      <selection activeCell="B12" sqref="B12:E12"/>
    </sheetView>
  </sheetViews>
  <sheetFormatPr defaultColWidth="9" defaultRowHeight="15"/>
  <cols>
    <col min="1" max="1" width="5.28515625" style="2" customWidth="1"/>
    <col min="2" max="2" width="30.140625" style="2" customWidth="1"/>
    <col min="3" max="3" width="10.7109375" style="2" customWidth="1"/>
    <col min="4" max="4" width="9.7109375" style="2" customWidth="1"/>
    <col min="5" max="5" width="2.7109375" style="2" customWidth="1"/>
    <col min="6" max="7" width="29.28515625" style="2" customWidth="1"/>
    <col min="8" max="8" width="20.28515625" style="20" customWidth="1"/>
    <col min="9" max="9" width="12.140625" style="2" customWidth="1"/>
    <col min="10" max="16384" width="9" style="2"/>
  </cols>
  <sheetData>
    <row r="1" spans="1:10">
      <c r="A1" s="25" t="s">
        <v>19</v>
      </c>
    </row>
    <row r="2" spans="1:10" ht="18.75">
      <c r="A2" s="26"/>
      <c r="B2" s="26"/>
      <c r="C2" s="26"/>
      <c r="D2" s="26"/>
      <c r="E2" s="26"/>
      <c r="F2" s="26" t="s">
        <v>15</v>
      </c>
      <c r="G2" s="26"/>
      <c r="H2" s="26"/>
    </row>
    <row r="3" spans="1:10" ht="18.75">
      <c r="A3" s="69" t="s">
        <v>27</v>
      </c>
      <c r="B3" s="69"/>
      <c r="C3" s="69"/>
      <c r="D3" s="69"/>
      <c r="E3" s="69"/>
      <c r="F3" s="69"/>
      <c r="G3" s="69"/>
      <c r="H3" s="69"/>
    </row>
    <row r="4" spans="1:10" s="5" customFormat="1" ht="18" customHeight="1">
      <c r="A4" s="70" t="s">
        <v>16</v>
      </c>
      <c r="B4" s="71"/>
      <c r="C4" s="76" t="s">
        <v>20</v>
      </c>
      <c r="D4" s="77"/>
      <c r="E4" s="77"/>
      <c r="F4" s="77"/>
      <c r="G4" s="77"/>
      <c r="H4" s="77"/>
      <c r="I4" s="63"/>
      <c r="J4" s="31"/>
    </row>
    <row r="5" spans="1:10" s="5" customFormat="1" ht="18" customHeight="1">
      <c r="A5" s="72"/>
      <c r="B5" s="73"/>
      <c r="C5" s="77"/>
      <c r="D5" s="77"/>
      <c r="E5" s="77"/>
      <c r="F5" s="77"/>
      <c r="G5" s="77"/>
      <c r="H5" s="77"/>
      <c r="I5" s="64"/>
      <c r="J5" s="31"/>
    </row>
    <row r="6" spans="1:10" s="5" customFormat="1" ht="23.25" customHeight="1">
      <c r="A6" s="74"/>
      <c r="B6" s="75"/>
      <c r="C6" s="77"/>
      <c r="D6" s="77"/>
      <c r="E6" s="77"/>
      <c r="F6" s="77"/>
      <c r="G6" s="77"/>
      <c r="H6" s="77"/>
      <c r="I6" s="65"/>
      <c r="J6" s="31"/>
    </row>
    <row r="7" spans="1:10" ht="6.75" customHeight="1">
      <c r="A7" s="7"/>
      <c r="B7" s="7"/>
      <c r="C7" s="7"/>
      <c r="D7" s="7"/>
      <c r="E7" s="7"/>
      <c r="F7" s="7"/>
      <c r="G7" s="7"/>
      <c r="H7" s="18"/>
    </row>
    <row r="8" spans="1:10" s="6" customFormat="1" ht="56.25">
      <c r="A8" s="14" t="str">
        <f>'режим. изд.'!A4</f>
        <v>№ п/п</v>
      </c>
      <c r="B8" s="78" t="str">
        <f>'режим. изд.'!B4</f>
        <v>Наименование товара, работы, услуги</v>
      </c>
      <c r="C8" s="79"/>
      <c r="D8" s="79"/>
      <c r="E8" s="80"/>
      <c r="F8" s="14" t="s">
        <v>23</v>
      </c>
      <c r="G8" s="14" t="s">
        <v>22</v>
      </c>
      <c r="H8" s="17" t="s">
        <v>24</v>
      </c>
      <c r="I8" s="34" t="s">
        <v>21</v>
      </c>
      <c r="J8" s="32"/>
    </row>
    <row r="9" spans="1:10" s="6" customFormat="1" ht="39" customHeight="1">
      <c r="A9" s="27" t="e">
        <f>'режим. изд.'!#REF!</f>
        <v>#REF!</v>
      </c>
      <c r="B9" s="66" t="e">
        <f>'режим. изд.'!#REF!</f>
        <v>#REF!</v>
      </c>
      <c r="C9" s="67"/>
      <c r="D9" s="67"/>
      <c r="E9" s="68"/>
      <c r="F9" s="30" t="e">
        <f>'режим. изд.'!#REF!</f>
        <v>#REF!</v>
      </c>
      <c r="G9" s="33" t="e">
        <f>'режим. изд.'!#REF!</f>
        <v>#REF!</v>
      </c>
      <c r="H9" s="28" t="e">
        <f>G9*F9</f>
        <v>#REF!</v>
      </c>
      <c r="I9" s="3" t="e">
        <f>'режим. изд.'!#REF!</f>
        <v>#REF!</v>
      </c>
      <c r="J9" s="32"/>
    </row>
    <row r="10" spans="1:10" s="6" customFormat="1" ht="34.9" customHeight="1">
      <c r="A10" s="27" t="e">
        <f>'режим. изд.'!#REF!</f>
        <v>#REF!</v>
      </c>
      <c r="B10" s="66" t="e">
        <f>'режим. изд.'!#REF!</f>
        <v>#REF!</v>
      </c>
      <c r="C10" s="67"/>
      <c r="D10" s="67"/>
      <c r="E10" s="68"/>
      <c r="F10" s="30" t="e">
        <f>'режим. изд.'!#REF!</f>
        <v>#REF!</v>
      </c>
      <c r="G10" s="33" t="e">
        <f>'режим. изд.'!#REF!</f>
        <v>#REF!</v>
      </c>
      <c r="H10" s="28" t="e">
        <f>G10*F10</f>
        <v>#REF!</v>
      </c>
      <c r="I10" s="3" t="e">
        <f>'режим. изд.'!#REF!</f>
        <v>#REF!</v>
      </c>
      <c r="J10" s="32"/>
    </row>
    <row r="11" spans="1:10" s="6" customFormat="1" ht="35.450000000000003" customHeight="1">
      <c r="A11" s="27" t="e">
        <f>'режим. изд.'!#REF!</f>
        <v>#REF!</v>
      </c>
      <c r="B11" s="66" t="e">
        <f>'режим. изд.'!#REF!</f>
        <v>#REF!</v>
      </c>
      <c r="C11" s="67"/>
      <c r="D11" s="67"/>
      <c r="E11" s="68"/>
      <c r="F11" s="30" t="e">
        <f>'режим. изд.'!#REF!</f>
        <v>#REF!</v>
      </c>
      <c r="G11" s="33" t="e">
        <f>'режим. изд.'!#REF!</f>
        <v>#REF!</v>
      </c>
      <c r="H11" s="28" t="e">
        <f>G11*F11</f>
        <v>#REF!</v>
      </c>
      <c r="I11" s="3" t="e">
        <f>'режим. изд.'!#REF!</f>
        <v>#REF!</v>
      </c>
      <c r="J11" s="32"/>
    </row>
    <row r="12" spans="1:10" s="6" customFormat="1" ht="37.15" customHeight="1">
      <c r="A12" s="27" t="e">
        <f>'режим. изд.'!#REF!</f>
        <v>#REF!</v>
      </c>
      <c r="B12" s="66" t="e">
        <f>'режим. изд.'!#REF!</f>
        <v>#REF!</v>
      </c>
      <c r="C12" s="67"/>
      <c r="D12" s="67"/>
      <c r="E12" s="68"/>
      <c r="F12" s="30" t="e">
        <f>'режим. изд.'!#REF!</f>
        <v>#REF!</v>
      </c>
      <c r="G12" s="33" t="e">
        <f>'режим. изд.'!#REF!</f>
        <v>#REF!</v>
      </c>
      <c r="H12" s="28" t="e">
        <f>G12*F12</f>
        <v>#REF!</v>
      </c>
      <c r="I12" s="3" t="e">
        <f>'режим. изд.'!#REF!</f>
        <v>#REF!</v>
      </c>
      <c r="J12" s="32"/>
    </row>
    <row r="13" spans="1:10" ht="30" customHeight="1">
      <c r="A13" s="10"/>
      <c r="B13" s="11"/>
      <c r="C13" s="11"/>
      <c r="D13" s="11"/>
      <c r="E13" s="11"/>
      <c r="F13" s="12"/>
      <c r="G13" s="13" t="s">
        <v>17</v>
      </c>
      <c r="H13" s="21" t="e">
        <f>SUM(H9:H12)</f>
        <v>#REF!</v>
      </c>
    </row>
    <row r="14" spans="1:10" ht="30" customHeight="1">
      <c r="A14" s="9"/>
      <c r="B14" s="82" t="s">
        <v>12</v>
      </c>
      <c r="C14" s="82"/>
      <c r="D14" s="82"/>
      <c r="E14" s="82"/>
      <c r="F14" s="83" t="str">
        <f>'режим. изд.'!G18</f>
        <v>26 мая</v>
      </c>
      <c r="G14" s="83"/>
      <c r="H14" s="83"/>
    </row>
    <row r="15" spans="1:10" s="1" customFormat="1" ht="55.9" customHeight="1">
      <c r="A15" s="8"/>
      <c r="B15" s="81" t="str">
        <f>'режим. изд.'!B20</f>
        <v>Инспектор группы ГОЗ и ГЗ ОТО ФКУ БМТиВС УФСИН России по Оренбургской области</v>
      </c>
      <c r="C15" s="81"/>
      <c r="D15" s="81"/>
      <c r="E15" s="81"/>
      <c r="F15" s="81"/>
      <c r="G15" s="81"/>
      <c r="H15" s="19" t="str">
        <f>'режим. изд.'!H20</f>
        <v xml:space="preserve">       Д.Б. Ишкильдина</v>
      </c>
    </row>
    <row r="17" spans="1:8" s="1" customFormat="1" ht="73.5" customHeight="1">
      <c r="A17" s="8"/>
      <c r="B17" s="81"/>
      <c r="C17" s="81"/>
      <c r="D17" s="81"/>
      <c r="E17" s="81"/>
      <c r="F17" s="81"/>
      <c r="G17" s="81"/>
      <c r="H17" s="19"/>
    </row>
  </sheetData>
  <mergeCells count="13">
    <mergeCell ref="B17:G17"/>
    <mergeCell ref="B15:G15"/>
    <mergeCell ref="B11:E11"/>
    <mergeCell ref="B14:E14"/>
    <mergeCell ref="F14:H14"/>
    <mergeCell ref="B12:E12"/>
    <mergeCell ref="I4:I6"/>
    <mergeCell ref="B10:E10"/>
    <mergeCell ref="A3:H3"/>
    <mergeCell ref="A4:B6"/>
    <mergeCell ref="C4:H6"/>
    <mergeCell ref="B8:E8"/>
    <mergeCell ref="B9:E9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2"/>
  <sheetViews>
    <sheetView tabSelected="1" showWhiteSpace="0" view="pageBreakPreview" zoomScale="80" zoomScaleNormal="80" zoomScaleSheetLayoutView="80" zoomScalePageLayoutView="115" workbookViewId="0">
      <selection activeCell="I18" sqref="I18"/>
    </sheetView>
  </sheetViews>
  <sheetFormatPr defaultColWidth="8.85546875" defaultRowHeight="15"/>
  <cols>
    <col min="1" max="1" width="6" style="2" customWidth="1"/>
    <col min="2" max="2" width="27.85546875" style="2" customWidth="1"/>
    <col min="3" max="3" width="7.85546875" style="2" customWidth="1"/>
    <col min="4" max="4" width="9.5703125" style="2" customWidth="1"/>
    <col min="5" max="5" width="19.85546875" style="2" customWidth="1"/>
    <col min="6" max="6" width="18.85546875" style="2" customWidth="1"/>
    <col min="7" max="7" width="18.28515625" style="2" customWidth="1"/>
    <col min="8" max="8" width="18.140625" style="2" customWidth="1"/>
    <col min="9" max="9" width="31.140625" style="2" customWidth="1"/>
    <col min="10" max="10" width="19.7109375" style="2" customWidth="1"/>
    <col min="11" max="11" width="28.7109375" style="2" customWidth="1"/>
    <col min="12" max="12" width="11.7109375" style="2" bestFit="1" customWidth="1"/>
    <col min="13" max="16384" width="8.85546875" style="2"/>
  </cols>
  <sheetData>
    <row r="1" spans="1:12" ht="15.7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ht="15.75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15.75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12" s="6" customFormat="1" ht="30" customHeight="1">
      <c r="A4" s="36" t="str">
        <f>A13</f>
        <v>№ п/п</v>
      </c>
      <c r="B4" s="96" t="str">
        <f>B13</f>
        <v>Наименование товара, работы, услуги</v>
      </c>
      <c r="C4" s="97"/>
      <c r="D4" s="97"/>
      <c r="E4" s="98"/>
      <c r="F4" s="37" t="s">
        <v>29</v>
      </c>
      <c r="G4" s="38" t="s">
        <v>30</v>
      </c>
      <c r="H4" s="39" t="s">
        <v>32</v>
      </c>
      <c r="I4" s="40"/>
      <c r="J4" s="96"/>
      <c r="K4" s="98"/>
    </row>
    <row r="5" spans="1:12" s="6" customFormat="1" ht="42.75" customHeight="1">
      <c r="A5" s="36">
        <v>1</v>
      </c>
      <c r="B5" s="96" t="s">
        <v>39</v>
      </c>
      <c r="C5" s="97"/>
      <c r="D5" s="97"/>
      <c r="E5" s="98"/>
      <c r="F5" s="41" t="s">
        <v>40</v>
      </c>
      <c r="G5" s="39" t="s">
        <v>18</v>
      </c>
      <c r="H5" s="42">
        <v>20</v>
      </c>
      <c r="I5" s="42"/>
      <c r="J5" s="96"/>
      <c r="K5" s="98"/>
    </row>
    <row r="6" spans="1:12" ht="35.25" customHeight="1">
      <c r="A6" s="92" t="s">
        <v>41</v>
      </c>
      <c r="B6" s="93"/>
      <c r="C6" s="93"/>
      <c r="D6" s="93"/>
      <c r="E6" s="93"/>
      <c r="F6" s="93"/>
      <c r="G6" s="93"/>
      <c r="H6" s="93"/>
      <c r="I6" s="94"/>
      <c r="J6" s="99"/>
      <c r="K6" s="100"/>
    </row>
    <row r="7" spans="1:12" ht="22.5" customHeight="1">
      <c r="A7" s="86" t="s">
        <v>36</v>
      </c>
      <c r="B7" s="87"/>
      <c r="C7" s="87"/>
      <c r="D7" s="87"/>
      <c r="E7" s="87"/>
      <c r="F7" s="87"/>
      <c r="G7" s="87"/>
      <c r="H7" s="87"/>
      <c r="I7" s="87"/>
      <c r="J7" s="87"/>
      <c r="K7" s="88"/>
    </row>
    <row r="8" spans="1:12" ht="49.5" customHeight="1">
      <c r="A8" s="86" t="s">
        <v>26</v>
      </c>
      <c r="B8" s="87"/>
      <c r="C8" s="87"/>
      <c r="D8" s="87"/>
      <c r="E8" s="87"/>
      <c r="F8" s="87"/>
      <c r="G8" s="87"/>
      <c r="H8" s="87"/>
      <c r="I8" s="87"/>
      <c r="J8" s="87"/>
      <c r="K8" s="88"/>
    </row>
    <row r="9" spans="1:12" ht="26.25" customHeight="1">
      <c r="A9" s="86" t="s">
        <v>1</v>
      </c>
      <c r="B9" s="87"/>
      <c r="C9" s="87"/>
      <c r="D9" s="87"/>
      <c r="E9" s="87"/>
      <c r="F9" s="87"/>
      <c r="G9" s="87"/>
      <c r="H9" s="87"/>
      <c r="I9" s="87"/>
      <c r="J9" s="87"/>
      <c r="K9" s="88"/>
    </row>
    <row r="10" spans="1:12" ht="30" customHeight="1">
      <c r="A10" s="43" t="s">
        <v>2</v>
      </c>
      <c r="B10" s="86" t="s">
        <v>25</v>
      </c>
      <c r="C10" s="87"/>
      <c r="D10" s="87"/>
      <c r="E10" s="87"/>
      <c r="F10" s="87"/>
      <c r="G10" s="87"/>
      <c r="H10" s="87"/>
      <c r="I10" s="87"/>
      <c r="J10" s="87"/>
      <c r="K10" s="88"/>
    </row>
    <row r="11" spans="1:12" ht="92.25" customHeight="1">
      <c r="A11" s="44"/>
      <c r="B11" s="86" t="s">
        <v>3</v>
      </c>
      <c r="C11" s="87"/>
      <c r="D11" s="87"/>
      <c r="E11" s="87"/>
      <c r="F11" s="87"/>
      <c r="G11" s="87"/>
      <c r="H11" s="87"/>
      <c r="I11" s="87"/>
      <c r="J11" s="87"/>
      <c r="K11" s="88"/>
    </row>
    <row r="12" spans="1:12" ht="5.2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2" s="15" customFormat="1" ht="99.75" customHeight="1">
      <c r="A13" s="55" t="s">
        <v>4</v>
      </c>
      <c r="B13" s="55" t="s">
        <v>5</v>
      </c>
      <c r="C13" s="55" t="s">
        <v>0</v>
      </c>
      <c r="D13" s="55" t="s">
        <v>6</v>
      </c>
      <c r="E13" s="56" t="s">
        <v>13</v>
      </c>
      <c r="F13" s="56" t="s">
        <v>37</v>
      </c>
      <c r="G13" s="56" t="s">
        <v>38</v>
      </c>
      <c r="H13" s="56" t="s">
        <v>7</v>
      </c>
      <c r="I13" s="56" t="s">
        <v>8</v>
      </c>
      <c r="J13" s="56" t="s">
        <v>9</v>
      </c>
      <c r="K13" s="56" t="s">
        <v>10</v>
      </c>
    </row>
    <row r="14" spans="1:12" s="16" customFormat="1" ht="71.25" customHeight="1">
      <c r="A14" s="57">
        <v>1</v>
      </c>
      <c r="B14" s="46" t="s">
        <v>39</v>
      </c>
      <c r="C14" s="58" t="s">
        <v>18</v>
      </c>
      <c r="D14" s="59">
        <v>20</v>
      </c>
      <c r="E14" s="47">
        <v>3684</v>
      </c>
      <c r="F14" s="47">
        <v>3690</v>
      </c>
      <c r="G14" s="48">
        <v>3880</v>
      </c>
      <c r="H14" s="49">
        <f t="shared" ref="H14" si="0">ROUND(SUM(E14:G14)/3,2)</f>
        <v>3751.33</v>
      </c>
      <c r="I14" s="50">
        <f t="shared" ref="I14" si="1">SQRT(VARA(E14:G14))</f>
        <v>111.46897924235286</v>
      </c>
      <c r="J14" s="50">
        <f t="shared" ref="J14" si="2">I14/H14*100</f>
        <v>2.9714522380689745</v>
      </c>
      <c r="K14" s="22">
        <f t="shared" ref="K14" si="3">D14*H14</f>
        <v>75026.600000000006</v>
      </c>
      <c r="L14" s="24"/>
    </row>
    <row r="15" spans="1:12" s="16" customFormat="1" ht="23.25" customHeight="1">
      <c r="A15" s="91" t="s">
        <v>42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24"/>
    </row>
    <row r="16" spans="1:12" s="15" customFormat="1" ht="24.75" customHeight="1">
      <c r="A16" s="85" t="s">
        <v>11</v>
      </c>
      <c r="B16" s="85"/>
      <c r="C16" s="85"/>
      <c r="D16" s="85"/>
      <c r="E16" s="85"/>
      <c r="F16" s="85"/>
      <c r="G16" s="85"/>
      <c r="H16" s="85"/>
      <c r="I16" s="85"/>
      <c r="J16" s="85"/>
      <c r="K16" s="23">
        <f>SUM(K14:K14)</f>
        <v>75026.600000000006</v>
      </c>
    </row>
    <row r="17" spans="1:12" ht="15.75">
      <c r="A17" s="51"/>
      <c r="B17" s="51"/>
      <c r="C17" s="51"/>
      <c r="D17" s="51"/>
      <c r="E17" s="52" t="s">
        <v>14</v>
      </c>
      <c r="F17" s="52"/>
      <c r="G17" s="52"/>
      <c r="H17" s="51"/>
      <c r="I17" s="51" t="s">
        <v>14</v>
      </c>
      <c r="J17" s="51"/>
      <c r="K17" s="53"/>
      <c r="L17" s="20"/>
    </row>
    <row r="18" spans="1:12" ht="15" customHeight="1">
      <c r="A18" s="54"/>
      <c r="B18" s="90" t="s">
        <v>12</v>
      </c>
      <c r="C18" s="90"/>
      <c r="D18" s="90"/>
      <c r="E18" s="35"/>
      <c r="F18" s="35"/>
      <c r="G18" s="62" t="s">
        <v>43</v>
      </c>
      <c r="H18" s="29" t="s">
        <v>33</v>
      </c>
      <c r="I18" s="29"/>
      <c r="J18" s="29"/>
      <c r="K18" s="4"/>
    </row>
    <row r="19" spans="1:12" ht="16.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2" s="1" customFormat="1" ht="40.5" customHeight="1">
      <c r="A20" s="61"/>
      <c r="B20" s="89" t="s">
        <v>44</v>
      </c>
      <c r="C20" s="89"/>
      <c r="D20" s="89"/>
      <c r="E20" s="89"/>
      <c r="F20" s="89"/>
      <c r="G20" s="89"/>
      <c r="H20" s="84" t="s">
        <v>35</v>
      </c>
      <c r="I20" s="84"/>
      <c r="J20" s="84"/>
      <c r="K20" s="84"/>
    </row>
    <row r="21" spans="1:12" s="1" customFormat="1" ht="66.75" customHeight="1">
      <c r="A21" s="61"/>
      <c r="B21" s="89" t="s">
        <v>31</v>
      </c>
      <c r="C21" s="89"/>
      <c r="D21" s="89"/>
      <c r="E21" s="89"/>
      <c r="F21" s="89"/>
      <c r="G21" s="89"/>
      <c r="H21" s="84" t="s">
        <v>34</v>
      </c>
      <c r="I21" s="84"/>
      <c r="J21" s="84"/>
      <c r="K21" s="84"/>
    </row>
    <row r="22" spans="1:1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</sheetData>
  <mergeCells count="21">
    <mergeCell ref="A6:I6"/>
    <mergeCell ref="A9:K9"/>
    <mergeCell ref="A8:K8"/>
    <mergeCell ref="A1:K1"/>
    <mergeCell ref="A2:K2"/>
    <mergeCell ref="A3:K3"/>
    <mergeCell ref="B4:E4"/>
    <mergeCell ref="A7:K7"/>
    <mergeCell ref="J6:K6"/>
    <mergeCell ref="J5:K5"/>
    <mergeCell ref="J4:K4"/>
    <mergeCell ref="B5:E5"/>
    <mergeCell ref="H21:K21"/>
    <mergeCell ref="H20:K20"/>
    <mergeCell ref="A16:J16"/>
    <mergeCell ref="B11:K11"/>
    <mergeCell ref="B10:K10"/>
    <mergeCell ref="B21:G21"/>
    <mergeCell ref="B20:G20"/>
    <mergeCell ref="B18:D18"/>
    <mergeCell ref="A15:K15"/>
  </mergeCells>
  <phoneticPr fontId="0" type="noConversion"/>
  <printOptions horizontalCentered="1" verticalCentered="1"/>
  <pageMargins left="0.19685039370078741" right="0.19685039370078741" top="0.74803149606299213" bottom="0.74803149606299213" header="0.19685039370078741" footer="0.31496062992125984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режимн. изд.</vt:lpstr>
      <vt:lpstr>режим. изд.</vt:lpstr>
      <vt:lpstr>'режимн. изд.'!Область_печати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2018-02-21T04:52:20Z</cp:lastPrinted>
  <dcterms:created xsi:type="dcterms:W3CDTF">2006-09-28T05:33:49Z</dcterms:created>
  <dcterms:modified xsi:type="dcterms:W3CDTF">2026-05-26T04:50:25Z</dcterms:modified>
</cp:coreProperties>
</file>