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ykovskayayy\Desktop\Договоры\Закупки 2026г\Березка\Изготовление штампов и печатей\"/>
    </mc:Choice>
  </mc:AlternateContent>
  <bookViews>
    <workbookView xWindow="0" yWindow="0" windowWidth="28770" windowHeight="10830"/>
  </bookViews>
  <sheets>
    <sheet name="Расчёт цены" sheetId="2" r:id="rId1"/>
  </sheets>
  <definedNames>
    <definedName name="_xlnm._FilterDatabase" localSheetId="0" hidden="1">'Расчёт цены'!$A$9:$O$19</definedName>
  </definedNames>
  <calcPr calcId="152511" refMode="R1C1"/>
</workbook>
</file>

<file path=xl/calcChain.xml><?xml version="1.0" encoding="utf-8"?>
<calcChain xmlns="http://schemas.openxmlformats.org/spreadsheetml/2006/main">
  <c r="M16" i="2" l="1"/>
  <c r="M11" i="2"/>
  <c r="M12" i="2"/>
  <c r="M13" i="2"/>
  <c r="M14" i="2"/>
  <c r="M15" i="2"/>
  <c r="M10" i="2"/>
  <c r="O11" i="2"/>
  <c r="O12" i="2"/>
  <c r="O13" i="2"/>
  <c r="O14" i="2"/>
  <c r="O15" i="2"/>
  <c r="O10" i="2"/>
  <c r="O16" i="2" s="1"/>
  <c r="I15" i="2"/>
  <c r="K15" i="2" s="1"/>
  <c r="I14" i="2"/>
  <c r="J14" i="2" s="1"/>
  <c r="I13" i="2"/>
  <c r="K13" i="2" s="1"/>
  <c r="I12" i="2"/>
  <c r="K12" i="2" s="1"/>
  <c r="I11" i="2"/>
  <c r="K11" i="2" s="1"/>
  <c r="I10" i="2"/>
  <c r="J10" i="2" s="1"/>
  <c r="K10" i="2" s="1"/>
  <c r="L10" i="2" s="1"/>
  <c r="J13" i="2" l="1"/>
  <c r="L13" i="2" s="1"/>
  <c r="K14" i="2"/>
  <c r="L14" i="2" s="1"/>
  <c r="J12" i="2"/>
  <c r="L12" i="2" s="1"/>
  <c r="J15" i="2"/>
  <c r="L15" i="2" s="1"/>
  <c r="J11" i="2"/>
  <c r="L11" i="2" s="1"/>
</calcChain>
</file>

<file path=xl/sharedStrings.xml><?xml version="1.0" encoding="utf-8"?>
<sst xmlns="http://schemas.openxmlformats.org/spreadsheetml/2006/main" count="52" uniqueCount="39">
  <si>
    <t>Ед. изм</t>
  </si>
  <si>
    <t>Кол-во</t>
  </si>
  <si>
    <t>Оценка однородности совокупности значений выявленных цен, используемых в расчете Н(М)ЦК, ЦКЕП</t>
  </si>
  <si>
    <t>Источники ценовой информации (руб./ед.изм.)</t>
  </si>
  <si>
    <t>ОКПД2 /КТРУ</t>
  </si>
  <si>
    <t>(указывается предмет контракта)</t>
  </si>
  <si>
    <t xml:space="preserve">Таблица для обоснования начальной (максимальной) цены контракта </t>
  </si>
  <si>
    <t>Обоснование начальной (максимальной) цены контракта</t>
  </si>
  <si>
    <t>Н(М)ЦК, определяемая методом сопоставимых рыночных цен (анализа рынка)</t>
  </si>
  <si>
    <t>ИТОГО:</t>
  </si>
  <si>
    <t>Наименование товаров, работ услуг</t>
  </si>
  <si>
    <t xml:space="preserve">№ п/п </t>
  </si>
  <si>
    <t>Используемый метод определения начальной (максимальной) цены контракта: метод сопоставимых рыночных цен</t>
  </si>
  <si>
    <t>Минимальная цена за ед.изм., с учетом выделенных лимитов, руб.</t>
  </si>
  <si>
    <r>
      <rPr>
        <b/>
        <sz val="10"/>
        <color theme="1"/>
        <rFont val="Times New Roman"/>
        <family val="1"/>
        <charset val="204"/>
      </rPr>
      <t xml:space="preserve">Расчет Н(М)ЦК по формуле
где </t>
    </r>
    <r>
      <rPr>
        <sz val="10"/>
        <color theme="1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</si>
  <si>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Оказание услуг по изготовлению печатей и штампов для нужд НГИУВ – филиала ФГАОУ ДПО РМАНПО Минздрава России </t>
  </si>
  <si>
    <t xml:space="preserve">32.99.16.120-00000001 </t>
  </si>
  <si>
    <t>штемпель</t>
  </si>
  <si>
    <t>штука</t>
  </si>
  <si>
    <t>Штамп  125×8 мм, ручная оснастка</t>
  </si>
  <si>
    <t xml:space="preserve">Штамп 70×50 мм, ручная оснастка </t>
  </si>
  <si>
    <t>32.99.16.140-00000002</t>
  </si>
  <si>
    <t>подушка штемпельная</t>
  </si>
  <si>
    <t>Подушка штемпельная 70×110 мм, неокрашенная (для ткани)</t>
  </si>
  <si>
    <t>Характенритика товаров, работ услуг</t>
  </si>
  <si>
    <t>Расчет произвел:  начальник общего отдела ___________________________М.В. Лушенкова</t>
  </si>
  <si>
    <t>Дата подготовки обоснования начальной (максимальной) цены контракта: 12.08.2026г.</t>
  </si>
  <si>
    <t xml:space="preserve"> Источник №1: КП № 2385 от 03.08.2026 (цена за 1 ед.изм. в руб)</t>
  </si>
  <si>
    <r>
      <t xml:space="preserve">В соответствии с ч. 2 статьи 72 Бюджетного кодекса Российской Федерации контракты заключаются в соответствии с планом-графиком закупок, сформированным и утвержденным в установленном законодательством о контрактной системе в сфере закупок товаров, работ, услуг для обеспечения государственных и муниципальных нужд порядке, и оплачиваются в пределах лимитов бюджетных обязательств. В соответствии с письмом Минфина от 16.06.2017 № 24-01-10/37713 заказчик вправе указать цену НМЦК меньше чем в расчете  НМЦК, в  соответствии с  выделенными  лимитми  бюджетных обязательств. Заказчиком принято решение установить НМЦК из расчета минимальной цены за единицу измерения, в пределах утвержденных лимитов бюджетных обязательств.  Н(М)ЦК, цена контракта принята по наименьшему предложению и составляет: </t>
    </r>
    <r>
      <rPr>
        <b/>
        <sz val="12"/>
        <color theme="1"/>
        <rFont val="Times New Roman"/>
        <family val="1"/>
        <charset val="204"/>
      </rPr>
      <t>17 864, 40 руб. (семьнадцать тысяч восемьсот шестьдесят четыре  рубля  40 копеек)</t>
    </r>
  </si>
  <si>
    <t>Печать круглая диаметр 40 мм, автоматическая оснастка</t>
  </si>
  <si>
    <t>Штамп  60×40 мм, автоматическая оснастка</t>
  </si>
  <si>
    <t>Штамп 47×18 мм, автоматическая оснастка</t>
  </si>
  <si>
    <t>Н(М)ЦК</t>
  </si>
  <si>
    <r>
      <t xml:space="preserve">Коэффициент вариации цен V (%)           </t>
    </r>
    <r>
      <rPr>
        <i/>
        <sz val="12"/>
        <color theme="1"/>
        <rFont val="Times New Roman"/>
        <family val="1"/>
        <charset val="204"/>
      </rPr>
      <t xml:space="preserve">         (не должен превышать 33%)</t>
    </r>
  </si>
  <si>
    <t xml:space="preserve">
Среднее квадратичное отклонение</t>
  </si>
  <si>
    <t>Источник №2: КП № б/н 03.08.2026             (цена за 1 ед.изм. в руб)</t>
  </si>
  <si>
    <t>Источник №3 КП б/н от 11.08.2026 (цена за 1 ед.изм. в руб)</t>
  </si>
  <si>
    <t xml:space="preserve">                                                                                Средняя арифметическая цена      (цена за 1 ед.изм. в руб) </t>
  </si>
  <si>
    <t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 заказчиком.
* При определении НМЦК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Обоснование выбранного метода обоснования начальной (максимальной) цены контракта:  
Информация о валюте, используемой для формирования цены контракта и расчетов с исполнителем: Российский рубль.                                                                                                                                                                                                                                                                                                                                                                                                                                                                                                                                                                                                            Источник – информация в информационно-телекоммуникационной сети "Интернет», содержащаяся каталогах, описаниях товаров и в других предложениях, обращенных к неопределенному кругу лиц и признаваемых в соответствии с гражданским законодательством публичными офертами.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</si>
</sst>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</cellStyleXfs>
  <cellXfs count="67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1" fontId="7" fillId="0" borderId="0" xfId="0" applyNumberFormat="1" applyFont="1" applyFill="1"/>
    <xf numFmtId="2" fontId="6" fillId="2" borderId="0" xfId="0" applyNumberFormat="1" applyFont="1" applyFill="1"/>
    <xf numFmtId="0" fontId="5" fillId="0" borderId="0" xfId="0" applyFont="1" applyFill="1"/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vertical="center" wrapText="1"/>
    </xf>
    <xf numFmtId="0" fontId="6" fillId="2" borderId="0" xfId="0" applyFont="1" applyFill="1"/>
    <xf numFmtId="0" fontId="6" fillId="2" borderId="0" xfId="0" applyFont="1" applyFill="1" applyBorder="1"/>
    <xf numFmtId="2" fontId="6" fillId="2" borderId="0" xfId="0" applyNumberFormat="1" applyFont="1" applyFill="1" applyBorder="1"/>
    <xf numFmtId="4" fontId="6" fillId="0" borderId="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2" fontId="9" fillId="0" borderId="22" xfId="0" applyNumberFormat="1" applyFont="1" applyFill="1" applyBorder="1" applyAlignment="1">
      <alignment horizontal="center" vertical="center" wrapText="1"/>
    </xf>
    <xf numFmtId="165" fontId="9" fillId="2" borderId="22" xfId="0" applyNumberFormat="1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2" fontId="9" fillId="0" borderId="27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distributed"/>
    </xf>
    <xf numFmtId="0" fontId="8" fillId="0" borderId="0" xfId="0" applyFont="1" applyFill="1" applyBorder="1" applyAlignment="1">
      <alignment horizontal="center" vertical="distributed"/>
    </xf>
    <xf numFmtId="0" fontId="8" fillId="0" borderId="11" xfId="0" applyFont="1" applyFill="1" applyBorder="1" applyAlignment="1">
      <alignment horizontal="center" vertical="distributed"/>
    </xf>
    <xf numFmtId="0" fontId="9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center" wrapText="1"/>
    </xf>
    <xf numFmtId="0" fontId="9" fillId="0" borderId="16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</cellXfs>
  <cellStyles count="4">
    <cellStyle name="Comma 4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9</xdr:row>
      <xdr:rowOff>0</xdr:rowOff>
    </xdr:from>
    <xdr:to>
      <xdr:col>12</xdr:col>
      <xdr:colOff>0</xdr:colOff>
      <xdr:row>9</xdr:row>
      <xdr:rowOff>0</xdr:rowOff>
    </xdr:to>
    <xdr:pic>
      <xdr:nvPicPr>
        <xdr:cNvPr id="18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0175" y="39052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1106020</xdr:colOff>
      <xdr:row>7</xdr:row>
      <xdr:rowOff>927847</xdr:rowOff>
    </xdr:from>
    <xdr:to>
      <xdr:col>10</xdr:col>
      <xdr:colOff>985558</xdr:colOff>
      <xdr:row>7</xdr:row>
      <xdr:rowOff>1346947</xdr:rowOff>
    </xdr:to>
    <xdr:pic>
      <xdr:nvPicPr>
        <xdr:cNvPr id="18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81814" y="4614582"/>
          <a:ext cx="1000126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257175</xdr:colOff>
      <xdr:row>9</xdr:row>
      <xdr:rowOff>0</xdr:rowOff>
    </xdr:from>
    <xdr:to>
      <xdr:col>14</xdr:col>
      <xdr:colOff>409575</xdr:colOff>
      <xdr:row>9</xdr:row>
      <xdr:rowOff>0</xdr:rowOff>
    </xdr:to>
    <xdr:pic>
      <xdr:nvPicPr>
        <xdr:cNvPr id="1846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10800" y="4324350"/>
          <a:ext cx="1524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468966</xdr:colOff>
      <xdr:row>7</xdr:row>
      <xdr:rowOff>217394</xdr:rowOff>
    </xdr:from>
    <xdr:to>
      <xdr:col>12</xdr:col>
      <xdr:colOff>1954866</xdr:colOff>
      <xdr:row>7</xdr:row>
      <xdr:rowOff>579344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277790" y="3904129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R40"/>
  <sheetViews>
    <sheetView tabSelected="1" view="pageBreakPreview" topLeftCell="A4" zoomScale="85" zoomScaleNormal="85" zoomScaleSheetLayoutView="85" workbookViewId="0">
      <selection activeCell="B15" sqref="B15"/>
    </sheetView>
  </sheetViews>
  <sheetFormatPr defaultColWidth="9.140625" defaultRowHeight="12.75" x14ac:dyDescent="0.2"/>
  <cols>
    <col min="1" max="1" width="8.42578125" style="12" customWidth="1"/>
    <col min="2" max="2" width="15.28515625" style="2" customWidth="1"/>
    <col min="3" max="3" width="21" style="2" customWidth="1"/>
    <col min="4" max="4" width="36.85546875" style="2" customWidth="1"/>
    <col min="5" max="6" width="10.28515625" style="2" customWidth="1"/>
    <col min="7" max="7" width="17.140625" style="2" customWidth="1"/>
    <col min="8" max="8" width="18" style="2" customWidth="1"/>
    <col min="9" max="9" width="17" style="2" customWidth="1"/>
    <col min="10" max="10" width="16.85546875" style="18" customWidth="1"/>
    <col min="11" max="11" width="15.28515625" style="2" customWidth="1"/>
    <col min="12" max="12" width="16.42578125" style="2" customWidth="1"/>
    <col min="13" max="13" width="40.5703125" style="2" customWidth="1"/>
    <col min="14" max="14" width="23.5703125" style="2" customWidth="1"/>
    <col min="15" max="15" width="24" style="2" customWidth="1"/>
    <col min="16" max="226" width="9.140625" style="1"/>
    <col min="227" max="16384" width="9.140625" style="2"/>
  </cols>
  <sheetData>
    <row r="1" spans="1:16" ht="33" customHeight="1" x14ac:dyDescent="0.2">
      <c r="A1" s="45" t="s">
        <v>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  <c r="N1" s="47"/>
      <c r="O1" s="48"/>
    </row>
    <row r="2" spans="1:16" ht="18.75" customHeight="1" x14ac:dyDescent="0.2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3"/>
    </row>
    <row r="3" spans="1:16" ht="16.5" customHeight="1" x14ac:dyDescent="0.2">
      <c r="A3" s="49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6" ht="30" customHeight="1" x14ac:dyDescent="0.25">
      <c r="A4" s="52" t="s">
        <v>12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16" ht="125.25" customHeight="1" x14ac:dyDescent="0.2">
      <c r="A5" s="59" t="s">
        <v>38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  <c r="N5" s="61"/>
      <c r="O5" s="62"/>
    </row>
    <row r="6" spans="1:16" ht="18.75" customHeight="1" thickBot="1" x14ac:dyDescent="0.3">
      <c r="A6" s="55" t="s">
        <v>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  <c r="N6" s="57"/>
      <c r="O6" s="58"/>
    </row>
    <row r="7" spans="1:16" ht="48.75" customHeight="1" x14ac:dyDescent="0.2">
      <c r="A7" s="63" t="s">
        <v>11</v>
      </c>
      <c r="B7" s="43" t="s">
        <v>4</v>
      </c>
      <c r="C7" s="43" t="s">
        <v>10</v>
      </c>
      <c r="D7" s="43" t="s">
        <v>24</v>
      </c>
      <c r="E7" s="43" t="s">
        <v>0</v>
      </c>
      <c r="F7" s="43" t="s">
        <v>1</v>
      </c>
      <c r="G7" s="43" t="s">
        <v>3</v>
      </c>
      <c r="H7" s="43"/>
      <c r="I7" s="43"/>
      <c r="J7" s="65" t="s">
        <v>2</v>
      </c>
      <c r="K7" s="65"/>
      <c r="L7" s="65"/>
      <c r="M7" s="22" t="s">
        <v>8</v>
      </c>
      <c r="N7" s="43" t="s">
        <v>13</v>
      </c>
      <c r="O7" s="43" t="s">
        <v>32</v>
      </c>
    </row>
    <row r="8" spans="1:16" ht="123.75" customHeight="1" thickBot="1" x14ac:dyDescent="0.25">
      <c r="A8" s="64"/>
      <c r="B8" s="44"/>
      <c r="C8" s="44"/>
      <c r="D8" s="44"/>
      <c r="E8" s="44"/>
      <c r="F8" s="44"/>
      <c r="G8" s="32" t="s">
        <v>27</v>
      </c>
      <c r="H8" s="32" t="s">
        <v>35</v>
      </c>
      <c r="I8" s="32" t="s">
        <v>36</v>
      </c>
      <c r="J8" s="40" t="s">
        <v>37</v>
      </c>
      <c r="K8" s="24" t="s">
        <v>34</v>
      </c>
      <c r="L8" s="23" t="s">
        <v>33</v>
      </c>
      <c r="M8" s="4" t="s">
        <v>14</v>
      </c>
      <c r="N8" s="44"/>
      <c r="O8" s="44"/>
    </row>
    <row r="9" spans="1:16" ht="15.75" customHeight="1" thickBot="1" x14ac:dyDescent="0.25">
      <c r="A9" s="5">
        <v>1</v>
      </c>
      <c r="B9" s="6">
        <v>2</v>
      </c>
      <c r="C9" s="5">
        <v>3</v>
      </c>
      <c r="D9" s="34">
        <v>4</v>
      </c>
      <c r="E9" s="6">
        <v>5</v>
      </c>
      <c r="F9" s="5">
        <v>6</v>
      </c>
      <c r="G9" s="6">
        <v>7</v>
      </c>
      <c r="H9" s="5">
        <v>8</v>
      </c>
      <c r="I9" s="6">
        <v>9</v>
      </c>
      <c r="J9" s="7">
        <v>10</v>
      </c>
      <c r="K9" s="6">
        <v>11</v>
      </c>
      <c r="L9" s="5">
        <v>12</v>
      </c>
      <c r="M9" s="8">
        <v>13</v>
      </c>
      <c r="N9" s="8">
        <v>14</v>
      </c>
      <c r="O9" s="9">
        <v>15</v>
      </c>
    </row>
    <row r="10" spans="1:16" s="1" customFormat="1" ht="31.5" customHeight="1" x14ac:dyDescent="0.2">
      <c r="A10" s="32">
        <v>1</v>
      </c>
      <c r="B10" s="33" t="s">
        <v>16</v>
      </c>
      <c r="C10" s="33" t="s">
        <v>17</v>
      </c>
      <c r="D10" s="38" t="s">
        <v>29</v>
      </c>
      <c r="E10" s="34" t="s">
        <v>18</v>
      </c>
      <c r="F10" s="34">
        <v>6</v>
      </c>
      <c r="G10" s="35">
        <v>1008</v>
      </c>
      <c r="H10" s="35">
        <v>1850</v>
      </c>
      <c r="I10" s="35">
        <f>2070</f>
        <v>2070</v>
      </c>
      <c r="J10" s="35">
        <f>ROUND(AVERAGE(G10:I10),2)</f>
        <v>1642.67</v>
      </c>
      <c r="K10" s="35">
        <f>SQRT(((SUM((POWER(G10-J10,2)),(POWER(H10-J10,2)),(POWER(I10-J10,2))))/(3)))</f>
        <v>457.6762562845779</v>
      </c>
      <c r="L10" s="35">
        <f t="shared" ref="L10:L15" si="0">K10/J10*100</f>
        <v>27.861728544660696</v>
      </c>
      <c r="M10" s="35">
        <f>J10*F10</f>
        <v>9856.02</v>
      </c>
      <c r="N10" s="35">
        <v>1008</v>
      </c>
      <c r="O10" s="35">
        <f t="shared" ref="O10:O15" si="1">N10*F10</f>
        <v>6048</v>
      </c>
    </row>
    <row r="11" spans="1:16" s="1" customFormat="1" ht="31.5" customHeight="1" x14ac:dyDescent="0.2">
      <c r="A11" s="32">
        <v>2</v>
      </c>
      <c r="B11" s="33" t="s">
        <v>16</v>
      </c>
      <c r="C11" s="33" t="s">
        <v>17</v>
      </c>
      <c r="D11" s="38" t="s">
        <v>30</v>
      </c>
      <c r="E11" s="34" t="s">
        <v>18</v>
      </c>
      <c r="F11" s="34">
        <v>2</v>
      </c>
      <c r="G11" s="35">
        <v>1722</v>
      </c>
      <c r="H11" s="35">
        <v>2550</v>
      </c>
      <c r="I11" s="35">
        <f>2521.8</f>
        <v>2521.8000000000002</v>
      </c>
      <c r="J11" s="35">
        <f t="shared" ref="J11:J15" si="2">ROUND(AVERAGE(G11:I11),2)</f>
        <v>2264.6</v>
      </c>
      <c r="K11" s="35">
        <f t="shared" ref="K11:K15" si="3">SQRT(((SUM((POWER(F11-I11,2)),(POWER(G11-I11,2)),(POWER(H11-I11,2))/(COLUMNS(F11:H11)-1)))))</f>
        <v>2643.7605224376889</v>
      </c>
      <c r="L11" s="35">
        <f t="shared" si="0"/>
        <v>116.74293572541239</v>
      </c>
      <c r="M11" s="35">
        <f t="shared" ref="M11:M15" si="4">J11*F11</f>
        <v>4529.2</v>
      </c>
      <c r="N11" s="35">
        <v>1722</v>
      </c>
      <c r="O11" s="35">
        <f t="shared" si="1"/>
        <v>3444</v>
      </c>
    </row>
    <row r="12" spans="1:16" s="1" customFormat="1" ht="31.5" customHeight="1" x14ac:dyDescent="0.2">
      <c r="A12" s="32">
        <v>3</v>
      </c>
      <c r="B12" s="33" t="s">
        <v>16</v>
      </c>
      <c r="C12" s="33" t="s">
        <v>17</v>
      </c>
      <c r="D12" s="38" t="s">
        <v>31</v>
      </c>
      <c r="E12" s="34" t="s">
        <v>18</v>
      </c>
      <c r="F12" s="34">
        <v>4</v>
      </c>
      <c r="G12" s="35">
        <v>949.2</v>
      </c>
      <c r="H12" s="35">
        <v>1380</v>
      </c>
      <c r="I12" s="35">
        <f>1514.7</f>
        <v>1514.7</v>
      </c>
      <c r="J12" s="35">
        <f t="shared" si="2"/>
        <v>1281.3</v>
      </c>
      <c r="K12" s="35">
        <f t="shared" si="3"/>
        <v>1615.8826643664447</v>
      </c>
      <c r="L12" s="35">
        <f t="shared" si="0"/>
        <v>126.11274989201942</v>
      </c>
      <c r="M12" s="35">
        <f t="shared" si="4"/>
        <v>5125.2</v>
      </c>
      <c r="N12" s="35">
        <v>949.2</v>
      </c>
      <c r="O12" s="35">
        <f t="shared" si="1"/>
        <v>3796.8</v>
      </c>
    </row>
    <row r="13" spans="1:16" s="1" customFormat="1" ht="31.5" customHeight="1" x14ac:dyDescent="0.2">
      <c r="A13" s="36">
        <v>4</v>
      </c>
      <c r="B13" s="33" t="s">
        <v>16</v>
      </c>
      <c r="C13" s="33" t="s">
        <v>17</v>
      </c>
      <c r="D13" s="38" t="s">
        <v>19</v>
      </c>
      <c r="E13" s="34" t="s">
        <v>18</v>
      </c>
      <c r="F13" s="34">
        <v>1</v>
      </c>
      <c r="G13" s="35">
        <v>1350</v>
      </c>
      <c r="H13" s="35">
        <v>1360</v>
      </c>
      <c r="I13" s="35">
        <f>1543.5</f>
        <v>1543.5</v>
      </c>
      <c r="J13" s="35">
        <f t="shared" si="2"/>
        <v>1417.83</v>
      </c>
      <c r="K13" s="35">
        <f t="shared" si="3"/>
        <v>1559.9950721076013</v>
      </c>
      <c r="L13" s="35">
        <f t="shared" si="0"/>
        <v>110.02694766704057</v>
      </c>
      <c r="M13" s="35">
        <f t="shared" si="4"/>
        <v>1417.83</v>
      </c>
      <c r="N13" s="35">
        <v>1350</v>
      </c>
      <c r="O13" s="35">
        <f t="shared" si="1"/>
        <v>1350</v>
      </c>
    </row>
    <row r="14" spans="1:16" s="1" customFormat="1" ht="31.5" customHeight="1" x14ac:dyDescent="0.2">
      <c r="A14" s="32">
        <v>5</v>
      </c>
      <c r="B14" s="33" t="s">
        <v>16</v>
      </c>
      <c r="C14" s="33" t="s">
        <v>17</v>
      </c>
      <c r="D14" s="38" t="s">
        <v>20</v>
      </c>
      <c r="E14" s="34" t="s">
        <v>18</v>
      </c>
      <c r="F14" s="34">
        <v>3</v>
      </c>
      <c r="G14" s="35">
        <v>840</v>
      </c>
      <c r="H14" s="35">
        <v>1360</v>
      </c>
      <c r="I14" s="35">
        <f>1890</f>
        <v>1890</v>
      </c>
      <c r="J14" s="35">
        <f t="shared" si="2"/>
        <v>1363.33</v>
      </c>
      <c r="K14" s="35">
        <f t="shared" si="3"/>
        <v>2191.7388074312139</v>
      </c>
      <c r="L14" s="35">
        <f t="shared" si="0"/>
        <v>160.76363077400293</v>
      </c>
      <c r="M14" s="35">
        <f t="shared" si="4"/>
        <v>4089.99</v>
      </c>
      <c r="N14" s="35">
        <v>840</v>
      </c>
      <c r="O14" s="35">
        <f t="shared" si="1"/>
        <v>2520</v>
      </c>
    </row>
    <row r="15" spans="1:16" s="1" customFormat="1" ht="31.5" customHeight="1" x14ac:dyDescent="0.2">
      <c r="A15" s="32">
        <v>6</v>
      </c>
      <c r="B15" s="33" t="s">
        <v>21</v>
      </c>
      <c r="C15" s="33" t="s">
        <v>22</v>
      </c>
      <c r="D15" s="38" t="s">
        <v>23</v>
      </c>
      <c r="E15" s="34" t="s">
        <v>18</v>
      </c>
      <c r="F15" s="34">
        <v>2</v>
      </c>
      <c r="G15" s="35">
        <v>352.8</v>
      </c>
      <c r="H15" s="35">
        <v>370</v>
      </c>
      <c r="I15" s="35">
        <f>352.8</f>
        <v>352.8</v>
      </c>
      <c r="J15" s="35">
        <f t="shared" si="2"/>
        <v>358.53</v>
      </c>
      <c r="K15" s="35">
        <f t="shared" si="3"/>
        <v>351.01076906556585</v>
      </c>
      <c r="L15" s="35">
        <f t="shared" si="0"/>
        <v>97.90276101457782</v>
      </c>
      <c r="M15" s="35">
        <f t="shared" si="4"/>
        <v>717.06</v>
      </c>
      <c r="N15" s="35">
        <v>352.8</v>
      </c>
      <c r="O15" s="35">
        <f t="shared" si="1"/>
        <v>705.6</v>
      </c>
    </row>
    <row r="16" spans="1:16" s="10" customFormat="1" ht="33" customHeight="1" thickBot="1" x14ac:dyDescent="0.3">
      <c r="A16" s="25"/>
      <c r="B16" s="26"/>
      <c r="C16" s="26" t="s">
        <v>9</v>
      </c>
      <c r="D16" s="26"/>
      <c r="E16" s="26"/>
      <c r="F16" s="27"/>
      <c r="G16" s="28"/>
      <c r="H16" s="28"/>
      <c r="I16" s="28"/>
      <c r="J16" s="29"/>
      <c r="K16" s="30"/>
      <c r="L16" s="30"/>
      <c r="M16" s="39">
        <f>SUM(M10:M15)</f>
        <v>25735.3</v>
      </c>
      <c r="N16" s="31"/>
      <c r="O16" s="37">
        <f>SUM(O10:O15)</f>
        <v>17864.399999999998</v>
      </c>
    </row>
    <row r="17" spans="1:15" s="11" customFormat="1" ht="73.5" customHeight="1" x14ac:dyDescent="0.25">
      <c r="A17" s="42" t="s">
        <v>28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26.25" customHeight="1" x14ac:dyDescent="0.2">
      <c r="A18" s="41" t="s">
        <v>26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21" customHeight="1" x14ac:dyDescent="0.2">
      <c r="A19" s="41" t="s">
        <v>25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x14ac:dyDescent="0.2">
      <c r="C20" s="13"/>
      <c r="D20" s="13"/>
      <c r="J20" s="14"/>
    </row>
    <row r="21" spans="1:15" x14ac:dyDescent="0.2">
      <c r="B21" s="15"/>
      <c r="C21" s="15"/>
      <c r="D21" s="15"/>
      <c r="J21" s="14"/>
    </row>
    <row r="22" spans="1:15" ht="19.5" customHeight="1" x14ac:dyDescent="0.2">
      <c r="C22" s="16"/>
      <c r="D22" s="16"/>
      <c r="E22" s="1"/>
      <c r="J22" s="14"/>
    </row>
    <row r="23" spans="1:15" ht="39.75" customHeight="1" x14ac:dyDescent="0.2">
      <c r="C23" s="17"/>
      <c r="D23" s="17"/>
      <c r="E23" s="1"/>
      <c r="J23" s="14"/>
    </row>
    <row r="24" spans="1:15" x14ac:dyDescent="0.2">
      <c r="C24" s="16"/>
      <c r="D24" s="16"/>
      <c r="E24" s="1"/>
    </row>
    <row r="25" spans="1:15" x14ac:dyDescent="0.2">
      <c r="C25" s="1"/>
      <c r="D25" s="1"/>
      <c r="E25" s="1"/>
    </row>
    <row r="26" spans="1:15" x14ac:dyDescent="0.2">
      <c r="C26" s="1"/>
      <c r="D26" s="1"/>
      <c r="E26" s="1"/>
    </row>
    <row r="27" spans="1:15" x14ac:dyDescent="0.2">
      <c r="C27" s="1"/>
      <c r="D27" s="1"/>
      <c r="E27" s="1"/>
    </row>
    <row r="28" spans="1:15" x14ac:dyDescent="0.2">
      <c r="C28" s="1"/>
      <c r="D28" s="1"/>
      <c r="E28" s="1"/>
    </row>
    <row r="29" spans="1:15" x14ac:dyDescent="0.2">
      <c r="C29" s="1"/>
      <c r="D29" s="1"/>
      <c r="E29" s="1"/>
    </row>
    <row r="30" spans="1:15" x14ac:dyDescent="0.2">
      <c r="C30" s="1"/>
      <c r="D30" s="1"/>
      <c r="E30" s="1"/>
      <c r="J30" s="19"/>
      <c r="K30" s="1"/>
      <c r="L30" s="1"/>
      <c r="M30" s="1"/>
      <c r="N30" s="1"/>
      <c r="O30" s="1"/>
    </row>
    <row r="31" spans="1:15" x14ac:dyDescent="0.2">
      <c r="J31" s="20"/>
      <c r="K31" s="21"/>
      <c r="L31" s="21"/>
      <c r="M31" s="21"/>
      <c r="N31" s="21"/>
      <c r="O31" s="21"/>
    </row>
    <row r="32" spans="1:15" x14ac:dyDescent="0.2">
      <c r="J32" s="20"/>
      <c r="K32" s="21"/>
      <c r="L32" s="21"/>
      <c r="M32" s="21"/>
      <c r="N32" s="21"/>
      <c r="O32" s="21"/>
    </row>
    <row r="33" spans="10:15" x14ac:dyDescent="0.2">
      <c r="J33" s="20"/>
      <c r="K33" s="21"/>
      <c r="L33" s="21"/>
      <c r="M33" s="21"/>
      <c r="N33" s="21"/>
      <c r="O33" s="21"/>
    </row>
    <row r="34" spans="10:15" x14ac:dyDescent="0.2">
      <c r="J34" s="19"/>
      <c r="K34" s="1"/>
      <c r="L34" s="1"/>
      <c r="M34" s="1"/>
      <c r="N34" s="1"/>
      <c r="O34" s="1"/>
    </row>
    <row r="35" spans="10:15" x14ac:dyDescent="0.2">
      <c r="J35" s="19"/>
      <c r="K35" s="1"/>
      <c r="L35" s="1"/>
      <c r="M35" s="1"/>
      <c r="N35" s="1"/>
      <c r="O35" s="1"/>
    </row>
    <row r="36" spans="10:15" x14ac:dyDescent="0.2">
      <c r="J36" s="19"/>
      <c r="K36" s="1"/>
      <c r="L36" s="1"/>
      <c r="M36" s="1"/>
      <c r="N36" s="1"/>
      <c r="O36" s="1"/>
    </row>
    <row r="37" spans="10:15" x14ac:dyDescent="0.2">
      <c r="J37" s="19"/>
      <c r="K37" s="1"/>
      <c r="L37" s="1"/>
      <c r="M37" s="1"/>
      <c r="N37" s="1"/>
      <c r="O37" s="1"/>
    </row>
    <row r="38" spans="10:15" x14ac:dyDescent="0.2">
      <c r="J38" s="19"/>
      <c r="K38" s="1"/>
      <c r="L38" s="1"/>
      <c r="M38" s="1"/>
      <c r="N38" s="1"/>
      <c r="O38" s="1"/>
    </row>
    <row r="39" spans="10:15" x14ac:dyDescent="0.2">
      <c r="J39" s="19"/>
      <c r="K39" s="1"/>
      <c r="L39" s="1"/>
      <c r="M39" s="1"/>
      <c r="N39" s="1"/>
      <c r="O39" s="1"/>
    </row>
    <row r="40" spans="10:15" x14ac:dyDescent="0.2">
      <c r="J40" s="19"/>
      <c r="K40" s="1"/>
      <c r="L40" s="1"/>
      <c r="M40" s="1"/>
      <c r="N40" s="1"/>
      <c r="O40" s="1"/>
    </row>
  </sheetData>
  <autoFilter ref="A9:O19"/>
  <mergeCells count="19">
    <mergeCell ref="A1:O1"/>
    <mergeCell ref="A3:O3"/>
    <mergeCell ref="A4:O4"/>
    <mergeCell ref="A6:O6"/>
    <mergeCell ref="A5:O5"/>
    <mergeCell ref="A2:O2"/>
    <mergeCell ref="A19:O19"/>
    <mergeCell ref="A18:O18"/>
    <mergeCell ref="A17:O17"/>
    <mergeCell ref="D7:D8"/>
    <mergeCell ref="O7:O8"/>
    <mergeCell ref="A7:A8"/>
    <mergeCell ref="E7:E8"/>
    <mergeCell ref="F7:F8"/>
    <mergeCell ref="G7:I7"/>
    <mergeCell ref="J7:L7"/>
    <mergeCell ref="C7:C8"/>
    <mergeCell ref="B7:B8"/>
    <mergeCell ref="N7:N8"/>
  </mergeCells>
  <phoneticPr fontId="1" type="noConversion"/>
  <pageMargins left="0.27559055118110237" right="0.23622047244094491" top="0.74803149606299213" bottom="0.74803149606299213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bykovskayayy</cp:lastModifiedBy>
  <cp:lastPrinted>2026-08-13T03:18:53Z</cp:lastPrinted>
  <dcterms:created xsi:type="dcterms:W3CDTF">2014-01-15T18:15:09Z</dcterms:created>
  <dcterms:modified xsi:type="dcterms:W3CDTF">2026-08-13T06:15:05Z</dcterms:modified>
</cp:coreProperties>
</file>