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Расчет цены" sheetId="1" state="visible" r:id="rId1"/>
    <sheet name="612 355,00" sheetId="2" state="visible" r:id="rId2"/>
  </sheets>
  <calcPr refMode="R1C1"/>
</workbook>
</file>

<file path=xl/sharedStrings.xml><?xml version="1.0" encoding="utf-8"?>
<sst xmlns="http://schemas.openxmlformats.org/spreadsheetml/2006/main" count="41" uniqueCount="41">
  <si>
    <t xml:space="preserve">Обоснование начальной (максимальной) цены контракта</t>
  </si>
  <si>
    <t>№</t>
  </si>
  <si>
    <t xml:space="preserve">Наименование предмета контракта</t>
  </si>
  <si>
    <t xml:space="preserve">Существенные условия исполнения контракта</t>
  </si>
  <si>
    <t xml:space="preserve">Ед. изм</t>
  </si>
  <si>
    <t>Кол-во</t>
  </si>
  <si>
    <t xml:space="preserve">Коммерческие предложения (руб./ед.изм.)</t>
  </si>
  <si>
    <t xml:space="preserve">Данные реестра контрактов (руб./ед.изм.)</t>
  </si>
  <si>
    <t xml:space="preserve">Однородность совокупности значений выявленных цен, используемых в расчете НМЦК**</t>
  </si>
  <si>
    <t xml:space="preserve">НМЦК, определенная методом сопоставимых рыночных цен (анализа рынка)*</t>
  </si>
  <si>
    <t xml:space="preserve">Поставщик №1 вх.01-05-2680/13-0 от 29.10.2013г.</t>
  </si>
  <si>
    <t xml:space="preserve">Поставщик №2 вх.01-05-2773/13 от 01.11.2013г</t>
  </si>
  <si>
    <t xml:space="preserve">Поставщик №3 вх.01-05-2682/13 от 29.10.2013г.</t>
  </si>
  <si>
    <t xml:space="preserve">Поставщик №4 вх.01-05-3533/13-0 от 12.12.2013г</t>
  </si>
  <si>
    <t xml:space="preserve">Поставщик №5 вх.01-05-3534/13-0 от 12.12.2013г</t>
  </si>
  <si>
    <t xml:space="preserve">Поставщик №6 вх.01-05-35342/13-0 от 12.12.2013г</t>
  </si>
  <si>
    <t xml:space="preserve">Номер сведений о контракте 0372100049613000693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</si>
  <si>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</si>
  <si>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</si>
  <si>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</si>
  <si>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</si>
  <si>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</si>
  <si>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</si>
  <si>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</si>
  <si>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 с учетом округления цены за единицу (руб.)**</t>
  </si>
  <si>
    <r>
      <t xml:space="preserve">Держатель для двусторонней иглы многоразовый</t>
    </r>
    <r>
      <rPr>
        <b/>
        <sz val="9"/>
        <color indexed="2"/>
        <rFont val="Times New Roman"/>
      </rPr>
      <t xml:space="preserve"> </t>
    </r>
  </si>
  <si>
    <t xml:space="preserve">Стандартный многоразовый держатель с резьбой для двусторонней иглы, обеспечивающий винтовую фиксацию и кнопкой для автоматического сброса иглы. Центрированное расположение резьбы для иглы. </t>
  </si>
  <si>
    <t>Шт.</t>
  </si>
  <si>
    <t xml:space="preserve">Держатель для двусторонней иглы одноразовый</t>
  </si>
  <si>
    <t xml:space="preserve">Стандартный одноразовый держатель с резьбой для двусторонней иглы, обеспечивающий винтовую фиксацию, центральное расположение отверстия/резьбы для иглы. Имеет гладкоскошенный дистальный конец для более конгруентного доступа в глубокие вены.</t>
  </si>
  <si>
    <t xml:space="preserve"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</si>
  <si>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</si>
  <si>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</si>
  <si>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 xml:space="preserve">Источник информации о цене (руб./ед.изм.)</t>
  </si>
  <si>
    <t xml:space="preserve">Коммерческое предложение №1  Artmotion
от 21.05.2026
</t>
  </si>
  <si>
    <t xml:space="preserve">Ценовая информация  №2 Viatti Strada
22.05.2026
</t>
  </si>
  <si>
    <t xml:space="preserve">Ценовая информация  №3 Nexen N Blue</t>
  </si>
  <si>
    <t xml:space="preserve">Приобретение запасных частей для транспортных средств (диски):</t>
  </si>
  <si>
    <t xml:space="preserve">Шины для легкового автомобиля 185/65R15 летние</t>
  </si>
  <si>
    <t>шт</t>
  </si>
  <si>
    <t xml:space="preserve">Н(М)ЦК закупки по минимальному предложению, в связи с выделенным ЛБО составила, руб.: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</si>
</sst>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0"/>
  </numFmts>
  <fonts count="8">
    <font>
      <sz val="11.000000"/>
      <color theme="1"/>
      <name val="Calibri"/>
      <scheme val="minor"/>
    </font>
    <font>
      <sz val="10.000000"/>
      <color theme="1"/>
      <name val="Times New Roman"/>
    </font>
    <font>
      <b/>
      <sz val="10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9.000000"/>
      <color theme="1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left" vertical="center"/>
    </xf>
    <xf fontId="3" fillId="0" borderId="0" numFmtId="2" xfId="0" applyNumberFormat="1" applyFont="1" applyAlignment="1">
      <alignment vertical="center"/>
    </xf>
    <xf fontId="3" fillId="0" borderId="1" numFmtId="0" xfId="0" applyFont="1" applyBorder="1" applyAlignment="1">
      <alignment vertical="center"/>
    </xf>
    <xf fontId="4" fillId="0" borderId="2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0" fillId="0" borderId="6" numFmtId="0" xfId="0" applyBorder="1"/>
    <xf fontId="0" fillId="0" borderId="7" numFmtId="0" xfId="0" applyBorder="1"/>
    <xf fontId="5" fillId="0" borderId="8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6" fillId="0" borderId="3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1" fillId="0" borderId="0" numFmtId="0" xfId="0" applyFont="1" applyAlignment="1">
      <alignment horizontal="center" vertical="top"/>
    </xf>
    <xf fontId="5" fillId="0" borderId="3" numFmtId="0" xfId="0" applyFont="1" applyBorder="1" applyAlignment="1">
      <alignment horizontal="left" vertical="top" wrapText="1"/>
    </xf>
    <xf fontId="7" fillId="0" borderId="5" numFmtId="0" xfId="0" applyFont="1" applyBorder="1" applyAlignment="1">
      <alignment horizontal="left" vertical="top" wrapText="1"/>
    </xf>
    <xf fontId="7" fillId="0" borderId="5" numFmtId="0" xfId="0" applyFont="1" applyBorder="1" applyAlignment="1">
      <alignment vertical="top" wrapText="1"/>
    </xf>
    <xf fontId="7" fillId="0" borderId="3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center" vertical="top" wrapText="1"/>
    </xf>
    <xf fontId="7" fillId="0" borderId="7" numFmtId="0" xfId="0" applyFont="1" applyBorder="1" applyAlignment="1">
      <alignment horizontal="center" vertical="top" wrapText="1"/>
    </xf>
    <xf fontId="6" fillId="0" borderId="7" numFmtId="2" xfId="0" applyNumberFormat="1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top" wrapText="1"/>
    </xf>
    <xf fontId="1" fillId="0" borderId="3" numFmtId="4" xfId="0" applyNumberFormat="1" applyFont="1" applyBorder="1" applyAlignment="1">
      <alignment horizontal="center" vertical="top"/>
    </xf>
    <xf fontId="5" fillId="0" borderId="3" numFmtId="160" xfId="0" applyNumberFormat="1" applyFont="1" applyBorder="1" applyAlignment="1">
      <alignment horizontal="center" vertical="top" wrapText="1"/>
    </xf>
    <xf fontId="1" fillId="0" borderId="0" numFmtId="0" xfId="0" applyFont="1" applyAlignment="1">
      <alignment vertical="center"/>
    </xf>
    <xf fontId="2" fillId="0" borderId="3" numFmtId="0" xfId="0" applyFont="1" applyBorder="1" applyAlignment="1">
      <alignment horizontal="left" vertical="top"/>
    </xf>
    <xf fontId="1" fillId="0" borderId="0" numFmtId="0" xfId="0" applyFont="1" applyAlignment="1">
      <alignment vertical="top"/>
    </xf>
    <xf fontId="2" fillId="0" borderId="0" numFmtId="2" xfId="0" applyNumberFormat="1" applyFont="1"/>
    <xf fontId="5" fillId="0" borderId="2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1" fillId="0" borderId="2" numFmtId="0" xfId="0" applyFont="1" applyBorder="1" applyAlignment="1">
      <alignment wrapText="1"/>
    </xf>
    <xf fontId="1" fillId="0" borderId="0" numFmtId="0" xfId="0" applyFont="1" applyAlignment="1">
      <alignment wrapText="1"/>
    </xf>
    <xf fontId="1" fillId="0" borderId="6" numFmtId="0" xfId="0" applyFont="1" applyBorder="1"/>
    <xf fontId="1" fillId="0" borderId="7" numFmtId="0" xfId="0" applyFont="1" applyBorder="1"/>
    <xf fontId="5" fillId="0" borderId="9" numFmtId="0" xfId="0" applyFont="1" applyBorder="1" applyAlignment="1">
      <alignment horizontal="left" vertical="top" wrapText="1"/>
    </xf>
    <xf fontId="1" fillId="0" borderId="1" numFmtId="0" xfId="0" applyFont="1" applyBorder="1"/>
    <xf fontId="1" fillId="0" borderId="10" numFmtId="0" xfId="0" applyFont="1" applyBorder="1"/>
    <xf fontId="6" fillId="0" borderId="5" numFmtId="0" xfId="0" applyFont="1" applyBorder="1" applyAlignment="1">
      <alignment horizontal="left" vertical="top" wrapText="1"/>
    </xf>
    <xf fontId="6" fillId="0" borderId="3" numFmtId="0" xfId="0" applyFont="1" applyBorder="1" applyAlignment="1">
      <alignment wrapText="1"/>
    </xf>
    <xf fontId="6" fillId="0" borderId="3" numFmtId="0" xfId="0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1" fillId="0" borderId="3" numFmtId="4" xfId="0" applyNumberFormat="1" applyFont="1" applyBorder="1" applyAlignment="1">
      <alignment horizontal="center" vertical="center"/>
    </xf>
    <xf fontId="6" fillId="0" borderId="3" numFmtId="160" xfId="0" applyNumberFormat="1" applyFont="1" applyBorder="1" applyAlignment="1">
      <alignment horizontal="center" vertical="top" wrapText="1"/>
    </xf>
    <xf fontId="6" fillId="0" borderId="3" numFmtId="2" xfId="0" applyNumberFormat="1" applyFont="1" applyBorder="1" applyAlignment="1">
      <alignment horizontal="center" vertical="top" wrapText="1"/>
    </xf>
    <xf fontId="2" fillId="0" borderId="0" numFmtId="0" xfId="0" applyFont="1" applyAlignment="1">
      <alignment horizontal="left" vertical="center"/>
    </xf>
    <xf fontId="2" fillId="0" borderId="0" numFmtId="0" xfId="0" applyFont="1" applyAlignment="1">
      <alignment vertical="center"/>
    </xf>
    <xf fontId="2" fillId="0" borderId="0" numFmtId="2" xfId="0" applyNumberFormat="1" applyFont="1" applyAlignment="1">
      <alignment vertical="center"/>
    </xf>
    <xf fontId="2" fillId="0" borderId="0" numFmtId="4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4.png"/><Relationship Id="rId4" Type="http://schemas.openxmlformats.org/officeDocument/2006/relationships/image" Target="../media/media4.svg"/><Relationship Id="rId5" Type="http://schemas.openxmlformats.org/officeDocument/2006/relationships/image" Target="../media/image2.png"/><Relationship Id="rId6" Type="http://schemas.openxmlformats.org/officeDocument/2006/relationships/image" Target="../media/media2.svg"/><Relationship Id="rId7" Type="http://schemas.openxmlformats.org/officeDocument/2006/relationships/image" Target="../media/image3.png"/><Relationship Id="rId8" Type="http://schemas.openxmlformats.org/officeDocument/2006/relationships/image" Target="../media/media3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15</xdr:col>
      <xdr:colOff>0</xdr:colOff>
      <xdr:row>3</xdr:row>
      <xdr:rowOff>954434</xdr:rowOff>
    </xdr:from>
    <xdr:to>
      <xdr:col>16</xdr:col>
      <xdr:colOff>18229</xdr:colOff>
      <xdr:row>3</xdr:row>
      <xdr:rowOff>1301501</xdr:rowOff>
    </xdr:to>
    <xdr:pic>
      <xdr:nvPicPr>
        <xdr:cNvPr id="2533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18557</xdr:colOff>
      <xdr:row>3</xdr:row>
      <xdr:rowOff>922883</xdr:rowOff>
    </xdr:from>
    <xdr:to>
      <xdr:col>14</xdr:col>
      <xdr:colOff>991334</xdr:colOff>
      <xdr:row>3</xdr:row>
      <xdr:rowOff>1364605</xdr:rowOff>
    </xdr:to>
    <xdr:pic>
      <xdr:nvPicPr>
        <xdr:cNvPr id="2534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17300</xdr:colOff>
      <xdr:row>3</xdr:row>
      <xdr:rowOff>1601241</xdr:rowOff>
    </xdr:from>
    <xdr:to>
      <xdr:col>16</xdr:col>
      <xdr:colOff>1427354</xdr:colOff>
      <xdr:row>3</xdr:row>
      <xdr:rowOff>1964084</xdr:rowOff>
    </xdr:to>
    <xdr:pic>
      <xdr:nvPicPr>
        <xdr:cNvPr id="2535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16</xdr:col>
      <xdr:colOff>288930</xdr:colOff>
      <xdr:row>3</xdr:row>
      <xdr:rowOff>1238398</xdr:rowOff>
    </xdr:from>
    <xdr:to>
      <xdr:col>16</xdr:col>
      <xdr:colOff>434260</xdr:colOff>
      <xdr:row>3</xdr:row>
      <xdr:rowOff>1467147</xdr:rowOff>
    </xdr:to>
    <xdr:pic>
      <xdr:nvPicPr>
        <xdr:cNvPr id="2536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954432</xdr:rowOff>
    </xdr:from>
    <xdr:to>
      <xdr:col>8</xdr:col>
      <xdr:colOff>18732</xdr:colOff>
      <xdr:row>2</xdr:row>
      <xdr:rowOff>1301500</xdr:rowOff>
    </xdr:to>
    <xdr:pic>
      <xdr:nvPicPr>
        <xdr:cNvPr id="4939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360583" y="1949267"/>
          <a:ext cx="1055899" cy="347067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2</xdr:row>
      <xdr:rowOff>1238397</xdr:rowOff>
    </xdr:from>
    <xdr:to>
      <xdr:col>8</xdr:col>
      <xdr:colOff>444390</xdr:colOff>
      <xdr:row>2</xdr:row>
      <xdr:rowOff>1467146</xdr:rowOff>
    </xdr:to>
    <xdr:pic>
      <xdr:nvPicPr>
        <xdr:cNvPr id="4940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693684" y="2233231"/>
          <a:ext cx="148455" cy="228748"/>
        </a:xfrm>
        <a:prstGeom prst="rect">
          <a:avLst/>
        </a:prstGeom>
        <a:noFill/>
      </xdr:spPr>
    </xdr:pic>
    <xdr:clientData/>
  </xdr:twoCellAnchor>
  <xdr:twoCellAnchor editAs="twoCell">
    <xdr:from>
      <xdr:col>7</xdr:col>
      <xdr:colOff>0</xdr:colOff>
      <xdr:row>2</xdr:row>
      <xdr:rowOff>954432</xdr:rowOff>
    </xdr:from>
    <xdr:to>
      <xdr:col>8</xdr:col>
      <xdr:colOff>18732</xdr:colOff>
      <xdr:row>2</xdr:row>
      <xdr:rowOff>1301500</xdr:rowOff>
    </xdr:to>
    <xdr:pic>
      <xdr:nvPicPr>
        <xdr:cNvPr id="4941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6360583" y="1949267"/>
          <a:ext cx="1055899" cy="347067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2</xdr:row>
      <xdr:rowOff>1238397</xdr:rowOff>
    </xdr:from>
    <xdr:to>
      <xdr:col>8</xdr:col>
      <xdr:colOff>444390</xdr:colOff>
      <xdr:row>2</xdr:row>
      <xdr:rowOff>1467146</xdr:rowOff>
    </xdr:to>
    <xdr:pic>
      <xdr:nvPicPr>
        <xdr:cNvPr id="4942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693684" y="2233231"/>
          <a:ext cx="148455" cy="228748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0</xdr:colOff>
      <xdr:row>2</xdr:row>
      <xdr:rowOff>954432</xdr:rowOff>
    </xdr:from>
    <xdr:to>
      <xdr:col>10</xdr:col>
      <xdr:colOff>18229</xdr:colOff>
      <xdr:row>2</xdr:row>
      <xdr:rowOff>1301500</xdr:rowOff>
    </xdr:to>
    <xdr:pic>
      <xdr:nvPicPr>
        <xdr:cNvPr id="4943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424333" y="1949267"/>
          <a:ext cx="970730" cy="347067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18555</xdr:colOff>
      <xdr:row>2</xdr:row>
      <xdr:rowOff>922881</xdr:rowOff>
    </xdr:from>
    <xdr:to>
      <xdr:col>8</xdr:col>
      <xdr:colOff>991333</xdr:colOff>
      <xdr:row>2</xdr:row>
      <xdr:rowOff>1364604</xdr:rowOff>
    </xdr:to>
    <xdr:pic>
      <xdr:nvPicPr>
        <xdr:cNvPr id="4944" name="Picture 2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7416306" y="1917716"/>
          <a:ext cx="972776" cy="441721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17300</xdr:colOff>
      <xdr:row>2</xdr:row>
      <xdr:rowOff>1601240</xdr:rowOff>
    </xdr:from>
    <xdr:to>
      <xdr:col>10</xdr:col>
      <xdr:colOff>1427353</xdr:colOff>
      <xdr:row>2</xdr:row>
      <xdr:rowOff>1964083</xdr:rowOff>
    </xdr:to>
    <xdr:pic>
      <xdr:nvPicPr>
        <xdr:cNvPr id="4945" name="Picture 5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9394134" y="2596074"/>
          <a:ext cx="1410052" cy="362842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288930</xdr:colOff>
      <xdr:row>2</xdr:row>
      <xdr:rowOff>1238397</xdr:rowOff>
    </xdr:from>
    <xdr:to>
      <xdr:col>10</xdr:col>
      <xdr:colOff>434260</xdr:colOff>
      <xdr:row>2</xdr:row>
      <xdr:rowOff>1467146</xdr:rowOff>
    </xdr:to>
    <xdr:pic>
      <xdr:nvPicPr>
        <xdr:cNvPr id="4946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665764" y="2233231"/>
          <a:ext cx="145329" cy="228748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4" workbookViewId="0">
      <selection activeCell="O5" activeCellId="0" sqref="O5"/>
    </sheetView>
  </sheetViews>
  <sheetFormatPr defaultRowHeight="12.75" customHeight="1"/>
  <cols>
    <col customWidth="1" min="1" max="1" style="1" width="3.140625"/>
    <col customWidth="1" min="2" max="2" style="1" width="12.5703125"/>
    <col customWidth="1" min="3" max="3" style="1" width="30.85546875"/>
    <col customWidth="1" min="4" max="4" style="1" width="5.85546875"/>
    <col customWidth="1" min="5" max="5" style="1" width="6.85546875"/>
    <col customWidth="1" min="6" max="11" style="1" width="11.7109375"/>
    <col customWidth="1" min="12" max="12" style="1" width="15.28515625"/>
    <col customWidth="1" hidden="1" min="13" max="13" style="1" width="9.140625"/>
    <col customWidth="1" min="14" max="14" style="1" width="15.5703125"/>
    <col customWidth="1" min="15" max="15" style="1" width="15.42578125"/>
    <col customWidth="1" min="16" max="16" style="1" width="14.28515625"/>
    <col customWidth="1" min="17" max="17" style="1" width="28"/>
    <col customWidth="1" min="18" max="257" style="1" width="9.140625"/>
  </cols>
  <sheetData>
    <row r="1" ht="48" customHeight="1">
      <c r="Q1" s="2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5"/>
      <c r="AE1" s="5"/>
      <c r="AF1" s="5"/>
      <c r="AG1" s="5"/>
      <c r="AH1" s="5"/>
      <c r="AI1" s="4"/>
    </row>
    <row r="2" ht="39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ht="39" customHeight="1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2"/>
      <c r="H3" s="12"/>
      <c r="I3" s="12"/>
      <c r="J3" s="12"/>
      <c r="K3" s="13"/>
      <c r="L3" s="11" t="s">
        <v>7</v>
      </c>
      <c r="M3" s="13"/>
      <c r="N3" s="14" t="s">
        <v>8</v>
      </c>
      <c r="O3" s="14"/>
      <c r="P3" s="14"/>
      <c r="Q3" s="15" t="s">
        <v>9</v>
      </c>
      <c r="R3" s="16"/>
      <c r="S3" s="16"/>
      <c r="T3" s="17"/>
    </row>
    <row r="4" ht="159" customHeight="1">
      <c r="A4" s="9"/>
      <c r="B4" s="10"/>
      <c r="C4" s="18"/>
      <c r="D4" s="18"/>
      <c r="E4" s="18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  <c r="L4" s="19" t="s">
        <v>16</v>
      </c>
      <c r="M4" s="19" t="s">
        <v>17</v>
      </c>
      <c r="N4" s="20" t="s">
        <v>18</v>
      </c>
      <c r="O4" s="20" t="s">
        <v>19</v>
      </c>
      <c r="P4" s="20" t="s">
        <v>20</v>
      </c>
      <c r="Q4" s="21" t="s">
        <v>21</v>
      </c>
      <c r="R4" s="22" t="s">
        <v>22</v>
      </c>
      <c r="S4" s="22" t="s">
        <v>23</v>
      </c>
      <c r="T4" s="22" t="s">
        <v>24</v>
      </c>
    </row>
    <row r="5" s="23" customFormat="1" ht="67.5">
      <c r="A5" s="24">
        <v>1</v>
      </c>
      <c r="B5" s="25" t="s">
        <v>25</v>
      </c>
      <c r="C5" s="26" t="s">
        <v>26</v>
      </c>
      <c r="D5" s="27" t="s">
        <v>27</v>
      </c>
      <c r="E5" s="28">
        <v>60</v>
      </c>
      <c r="F5" s="27">
        <v>46.969999999999999</v>
      </c>
      <c r="G5" s="27">
        <v>54.25</v>
      </c>
      <c r="H5" s="27">
        <v>42.850000000000001</v>
      </c>
      <c r="I5" s="29"/>
      <c r="J5" s="29"/>
      <c r="K5" s="29"/>
      <c r="L5" s="30"/>
      <c r="M5" s="31"/>
      <c r="N5" s="32">
        <f t="shared" ref="N5:N6" si="0">AVERAGE(F5:H5)</f>
        <v>48.023333333333333</v>
      </c>
      <c r="O5" s="33">
        <f t="shared" ref="O5:O6" si="1">SQRT(((SUM((POWER(H5-N5,2)),(POWER(G5-N5,2)),(POWER(F5-N5,2)))/(COLUMNS(F5:H5)-1))))</f>
        <v>5.7725326619546573</v>
      </c>
      <c r="P5" s="33">
        <f t="shared" ref="P5:P6" si="2">O5/N5*100</f>
        <v>12.020266527288104</v>
      </c>
      <c r="Q5" s="14">
        <f t="shared" ref="Q5:Q6" si="3">((E5/3)*(SUM(F5:H5)))</f>
        <v>2881.3999999999996</v>
      </c>
      <c r="R5" s="34">
        <f t="shared" ref="R5:R6" si="4">Q5/E5</f>
        <v>48.023333333333326</v>
      </c>
      <c r="S5" s="14" t="b">
        <f>'612 355,00'!M4=ROUNDDOWN(R5,8)</f>
        <v>0</v>
      </c>
      <c r="T5" s="14">
        <f t="shared" ref="T5:T6" si="5">S5*E5</f>
        <v>0</v>
      </c>
    </row>
    <row r="6" s="35" customFormat="1" ht="98.25" customHeight="1">
      <c r="A6" s="36">
        <v>2</v>
      </c>
      <c r="B6" s="25" t="s">
        <v>28</v>
      </c>
      <c r="C6" s="26" t="s">
        <v>29</v>
      </c>
      <c r="D6" s="27" t="s">
        <v>27</v>
      </c>
      <c r="E6" s="28">
        <v>25</v>
      </c>
      <c r="F6" s="27">
        <v>2.0699999999999998</v>
      </c>
      <c r="G6" s="27">
        <v>2.2200000000000002</v>
      </c>
      <c r="H6" s="27">
        <v>1.78</v>
      </c>
      <c r="I6" s="29"/>
      <c r="J6" s="29"/>
      <c r="K6" s="29"/>
      <c r="L6" s="30"/>
      <c r="M6" s="37"/>
      <c r="N6" s="32">
        <f t="shared" si="0"/>
        <v>2.0233333333333334</v>
      </c>
      <c r="O6" s="33">
        <f t="shared" si="1"/>
        <v>0.22368132093076828</v>
      </c>
      <c r="P6" s="33">
        <f t="shared" si="2"/>
        <v>11.055089996578333</v>
      </c>
      <c r="Q6" s="14">
        <f t="shared" si="3"/>
        <v>50.583333333333343</v>
      </c>
      <c r="R6" s="34">
        <f t="shared" si="4"/>
        <v>2.0233333333333339</v>
      </c>
      <c r="S6" s="14">
        <f>ROUNDDOWN(R6,2)</f>
        <v>2.02</v>
      </c>
      <c r="T6" s="14">
        <f t="shared" si="5"/>
        <v>50.5</v>
      </c>
    </row>
    <row r="7" ht="15.75" customHeight="1">
      <c r="A7" s="3" t="s">
        <v>30</v>
      </c>
      <c r="B7" s="3"/>
      <c r="C7" s="3"/>
      <c r="D7" s="3"/>
      <c r="E7" s="3"/>
      <c r="F7" s="3"/>
      <c r="G7" s="3"/>
      <c r="H7" s="3"/>
      <c r="I7" s="3"/>
      <c r="J7" s="3"/>
      <c r="K7" s="4"/>
      <c r="L7" s="5"/>
      <c r="M7" s="5"/>
      <c r="N7" s="5"/>
      <c r="O7" s="5"/>
      <c r="P7" s="5"/>
      <c r="Q7" s="4"/>
      <c r="T7" s="38">
        <f>SUM(T5:T6)</f>
        <v>50.5</v>
      </c>
    </row>
    <row r="8" ht="36" customHeight="1">
      <c r="A8" s="8" t="s">
        <v>31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">
      <c r="A9" s="1" t="s">
        <v>32</v>
      </c>
    </row>
  </sheetData>
  <mergeCells count="14">
    <mergeCell ref="S1:AB1"/>
    <mergeCell ref="A2:Q2"/>
    <mergeCell ref="S2:AI2"/>
    <mergeCell ref="A3:A4"/>
    <mergeCell ref="B3:B4"/>
    <mergeCell ref="C3:C4"/>
    <mergeCell ref="D3:D4"/>
    <mergeCell ref="E3:E4"/>
    <mergeCell ref="F3:K3"/>
    <mergeCell ref="L3:M3"/>
    <mergeCell ref="N3:P3"/>
    <mergeCell ref="Q3:T3"/>
    <mergeCell ref="A7:J7"/>
    <mergeCell ref="A8:Q8"/>
  </mergeCells>
  <printOptions headings="0" gridLines="0"/>
  <pageMargins left="0.70866099999999987" right="0.70866099999999987" top="0.748031" bottom="0.748031" header="0.31496099999999999" footer="0.31496099999999999"/>
  <pageSetup paperSize="9" scale="34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F19" activeCellId="0" sqref="F19"/>
    </sheetView>
  </sheetViews>
  <sheetFormatPr defaultRowHeight="12.75" customHeight="1"/>
  <cols>
    <col customWidth="1" min="1" max="1" style="1" width="3.140625"/>
    <col customWidth="1" min="2" max="2" style="1" width="36.28515625"/>
    <col customWidth="1" min="3" max="3" style="1" width="5.85546875"/>
    <col customWidth="1" min="4" max="4" style="1" width="6.85546875"/>
    <col customWidth="1" min="5" max="5" style="1" width="13.85546875"/>
    <col customWidth="1" min="6" max="6" style="1" width="14.7109375"/>
    <col customWidth="1" min="7" max="7" style="1" width="14.5703125"/>
    <col customWidth="1" min="8" max="8" style="1" width="15.5703125"/>
    <col customWidth="1" min="9" max="9" style="1" width="15.42578125"/>
    <col customWidth="1" min="10" max="10" style="1" width="14.28515625"/>
    <col customWidth="1" min="11" max="11" style="1" width="28"/>
    <col customWidth="1" min="12" max="12" style="1" width="13.5703125"/>
    <col bestFit="1" customWidth="1" min="13" max="13" style="1" width="9.42578125"/>
    <col customWidth="1" min="14" max="14" style="1" width="13.85546875"/>
    <col customWidth="1" min="15" max="257" style="1" width="9.140625"/>
  </cols>
  <sheetData>
    <row r="1" ht="39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ht="39" customHeight="1">
      <c r="A2" s="11" t="s">
        <v>1</v>
      </c>
      <c r="B2" s="9" t="s">
        <v>2</v>
      </c>
      <c r="C2" s="9" t="s">
        <v>4</v>
      </c>
      <c r="D2" s="9" t="s">
        <v>5</v>
      </c>
      <c r="E2" s="9" t="s">
        <v>33</v>
      </c>
      <c r="F2" s="9"/>
      <c r="G2" s="9"/>
      <c r="H2" s="14" t="s">
        <v>8</v>
      </c>
      <c r="I2" s="14"/>
      <c r="J2" s="14"/>
      <c r="K2" s="15" t="s">
        <v>9</v>
      </c>
      <c r="L2" s="43"/>
      <c r="M2" s="43"/>
      <c r="N2" s="44"/>
    </row>
    <row r="3" ht="159" customHeight="1">
      <c r="A3" s="11"/>
      <c r="B3" s="9"/>
      <c r="C3" s="9"/>
      <c r="D3" s="9"/>
      <c r="E3" s="20" t="s">
        <v>34</v>
      </c>
      <c r="F3" s="20" t="s">
        <v>35</v>
      </c>
      <c r="G3" s="20" t="s">
        <v>36</v>
      </c>
      <c r="H3" s="20" t="s">
        <v>18</v>
      </c>
      <c r="I3" s="20" t="s">
        <v>19</v>
      </c>
      <c r="J3" s="20" t="s">
        <v>20</v>
      </c>
      <c r="K3" s="21" t="s">
        <v>21</v>
      </c>
      <c r="L3" s="22" t="s">
        <v>22</v>
      </c>
      <c r="M3" s="22" t="s">
        <v>23</v>
      </c>
      <c r="N3" s="22" t="s">
        <v>24</v>
      </c>
    </row>
    <row r="4" s="23" customFormat="1" ht="18.75" customHeight="1">
      <c r="A4" s="45" t="s">
        <v>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="23" customFormat="1" ht="41.25" customHeight="1">
      <c r="A5" s="48">
        <v>1</v>
      </c>
      <c r="B5" s="49" t="s">
        <v>38</v>
      </c>
      <c r="C5" s="50" t="s">
        <v>39</v>
      </c>
      <c r="D5" s="50">
        <v>4</v>
      </c>
      <c r="E5" s="31">
        <v>3750</v>
      </c>
      <c r="F5" s="31">
        <v>4067</v>
      </c>
      <c r="G5" s="31">
        <v>4510</v>
      </c>
      <c r="H5" s="51">
        <f>AVERAGE(E5:G5)</f>
        <v>4109</v>
      </c>
      <c r="I5" s="52">
        <f>SQRT(((SUM((POWER(E5-H5,2)),(POWER(F5-H5,2)),(POWER(G5-H5,2)))/(COLUMNS(E5:G5)-1))))</f>
        <v>381.73682033568622</v>
      </c>
      <c r="J5" s="52">
        <f>I5/H5*100</f>
        <v>9.2902608988972073</v>
      </c>
      <c r="K5" s="31">
        <f>((D5/3)*(SUM(E5:G5)))</f>
        <v>16436</v>
      </c>
      <c r="L5" s="53">
        <f>K5/D5</f>
        <v>4109</v>
      </c>
      <c r="M5" s="54">
        <f>ROUND(L5,2)</f>
        <v>4109</v>
      </c>
      <c r="N5" s="54">
        <f>M5*D5</f>
        <v>16436</v>
      </c>
    </row>
    <row r="6" ht="15.75" customHeight="1">
      <c r="A6" s="55" t="s">
        <v>30</v>
      </c>
      <c r="B6" s="55"/>
      <c r="C6" s="55"/>
      <c r="D6" s="55"/>
      <c r="E6" s="55"/>
      <c r="F6" s="55"/>
      <c r="G6" s="55"/>
      <c r="H6" s="56"/>
      <c r="I6" s="56"/>
      <c r="J6" s="56"/>
      <c r="K6" s="57"/>
      <c r="N6" s="58">
        <f>SUM(N5:N5)</f>
        <v>16436</v>
      </c>
    </row>
    <row r="7" ht="15.75" customHeight="1">
      <c r="A7" s="55" t="s">
        <v>40</v>
      </c>
      <c r="B7" s="55"/>
      <c r="C7" s="55"/>
      <c r="D7" s="55"/>
      <c r="E7" s="55"/>
      <c r="F7" s="55"/>
      <c r="G7" s="55"/>
      <c r="H7" s="56"/>
      <c r="I7" s="56"/>
      <c r="J7" s="56"/>
      <c r="K7" s="57"/>
      <c r="N7" s="58">
        <v>15000</v>
      </c>
    </row>
    <row r="8" ht="36" customHeight="1">
      <c r="A8" s="8" t="s">
        <v>31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5">
      <c r="A9" s="1" t="s">
        <v>32</v>
      </c>
    </row>
  </sheetData>
  <mergeCells count="11">
    <mergeCell ref="A1:K1"/>
    <mergeCell ref="A2:A3"/>
    <mergeCell ref="B2:B3"/>
    <mergeCell ref="C2:C3"/>
    <mergeCell ref="D2:D3"/>
    <mergeCell ref="E2:G2"/>
    <mergeCell ref="H2:J2"/>
    <mergeCell ref="K2:N2"/>
    <mergeCell ref="A4:N4"/>
    <mergeCell ref="A6:G6"/>
    <mergeCell ref="A8:K8"/>
  </mergeCells>
  <printOptions headings="0" gridLines="0"/>
  <pageMargins left="0.70866099999999987" right="0.70866099999999987" top="0.748031" bottom="0.748031" header="0.31496099999999999" footer="0.31496099999999999"/>
  <pageSetup paperSize="9" scale="6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gorbunova</cp:lastModifiedBy>
  <cp:revision>3</cp:revision>
  <dcterms:created xsi:type="dcterms:W3CDTF">2014-01-15T18:15:00Z</dcterms:created>
  <dcterms:modified xsi:type="dcterms:W3CDTF">2026-05-25T11:56:10Z</dcterms:modified>
  <cp:version>917504</cp:version>
</cp:coreProperties>
</file>