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0" yWindow="75" windowWidth="14985" windowHeight="11460"/>
  </bookViews>
  <sheets>
    <sheet name="Лист1" sheetId="8" r:id="rId1"/>
  </sheets>
  <definedNames>
    <definedName name="_xlnm.Print_Area" localSheetId="0">Лист1!$A$1:$N$27</definedName>
  </definedNames>
  <calcPr calcId="145621"/>
</workbook>
</file>

<file path=xl/calcChain.xml><?xml version="1.0" encoding="utf-8"?>
<calcChain xmlns="http://schemas.openxmlformats.org/spreadsheetml/2006/main">
  <c r="I11" i="8" l="1"/>
  <c r="J11" i="8" s="1"/>
  <c r="K11" i="8" s="1"/>
  <c r="L11" i="8"/>
  <c r="M11" i="8" s="1"/>
  <c r="N11" i="8" s="1"/>
  <c r="I12" i="8"/>
  <c r="J12" i="8" s="1"/>
  <c r="K12" i="8" s="1"/>
  <c r="L12" i="8"/>
  <c r="M12" i="8" s="1"/>
  <c r="N12" i="8" s="1"/>
  <c r="I13" i="8"/>
  <c r="J13" i="8" s="1"/>
  <c r="K13" i="8" s="1"/>
  <c r="L13" i="8"/>
  <c r="M13" i="8" s="1"/>
  <c r="N13" i="8" s="1"/>
  <c r="L9" i="8" l="1"/>
  <c r="M9" i="8" s="1"/>
  <c r="N9" i="8" s="1"/>
  <c r="L10" i="8"/>
  <c r="M10" i="8" s="1"/>
  <c r="N10" i="8" s="1"/>
  <c r="I9" i="8"/>
  <c r="J9" i="8" s="1"/>
  <c r="K9" i="8" s="1"/>
  <c r="I10" i="8"/>
  <c r="J10" i="8" s="1"/>
  <c r="K10" i="8" s="1"/>
  <c r="N14" i="8" l="1"/>
</calcChain>
</file>

<file path=xl/sharedStrings.xml><?xml version="1.0" encoding="utf-8"?>
<sst xmlns="http://schemas.openxmlformats.org/spreadsheetml/2006/main" count="40" uniqueCount="32">
  <si>
    <t>Кол-во</t>
  </si>
  <si>
    <t>Основные характеристики закупаемого товара, работ, услуг</t>
  </si>
  <si>
    <t>Цена за единицу изм. (руб.)</t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</si>
  <si>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</si>
  <si>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</si>
  <si>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Среднее квадратичное отклонение</t>
  </si>
  <si>
    <t xml:space="preserve">Средняя арифметическая цена за единицу     &lt;ц&gt; </t>
  </si>
  <si>
    <t>Ед. изм</t>
  </si>
  <si>
    <t>№</t>
  </si>
  <si>
    <t>Однородность совокупности значений выявленных цен, используемых в расчете НМЦК, ЦКЕП</t>
  </si>
  <si>
    <t>НМЦК, ЦКЕП, определяемая методом сопоставимых рыночных цен (анализа рынка)</t>
  </si>
  <si>
    <t>Наименование товара, работ, услуг</t>
  </si>
  <si>
    <t>Ценовая информация** (руб./ед.изм.)</t>
  </si>
  <si>
    <t>ОБОСНОВАНИЕ НАЧАЛЬНОЙ (МАКСИМАЛЬНОЙ) ЦЕНЫ КОНТРАКТА</t>
  </si>
  <si>
    <t>Стоимость, в руб.</t>
  </si>
  <si>
    <t>Начальная (максимальная) цена контракта:</t>
  </si>
  <si>
    <t>В соответствии с Техническим заданием</t>
  </si>
  <si>
    <t xml:space="preserve">Источник цены №2 </t>
  </si>
  <si>
    <t xml:space="preserve">Источник цены №3
</t>
  </si>
  <si>
    <t xml:space="preserve">Источник цены №1
</t>
  </si>
  <si>
    <t>Используемый метод определения начальной (максимальной) цены контракта: коммерческие предложения.</t>
  </si>
  <si>
    <t xml:space="preserve">Приложение № 1 </t>
  </si>
  <si>
    <t>кг</t>
  </si>
  <si>
    <t>Дрожжи ГОСТ Р 54731-2011</t>
  </si>
  <si>
    <t>Творог ГОСТ 31453-2013</t>
  </si>
  <si>
    <t>Предмет закупки: продукты питания в рамках ГОЗ</t>
  </si>
  <si>
    <t xml:space="preserve">Способ закупки: </t>
  </si>
  <si>
    <t>Дата подготовки обоснования начальной (максимальной) цены контракта: 22.09.2026г.</t>
  </si>
  <si>
    <t>Горчичный порошок ГОСТ 13979.6-69</t>
  </si>
  <si>
    <t>Томатная паста ГОСТ 3343-2017</t>
  </si>
  <si>
    <t>Яблоки свежие ГОСТ 34314-2017</t>
  </si>
  <si>
    <t xml:space="preserve">Исходя из проведенных исследований, средняя цена на услуги составляет 34 955,04 рублей. В соответствии с частью 2 статьи 72 Бюджетного кодекса РФ государственные контракты заключаются и оплачиваются в пределах лимитов бюджетных обязательств, в соответствии с письмом Министерства экономического развития от 19.10.2015 №Д28н-3133, предлагается установить цену государственного контракта исходя из доведенных лимитов бюджетных обязательств, а именно 35 000 рублей 00 копеек.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</si>
</sst>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0"/>
      <name val="Arial Cy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43">
    <xf numFmtId="0" fontId="0" fillId="0" borderId="0" xfId="0"/>
    <xf numFmtId="0" fontId="5" fillId="0" borderId="0" xfId="1" applyFont="1" applyAlignment="1">
      <alignment horizontal="center" vertical="center" wrapText="1"/>
    </xf>
    <xf numFmtId="0" fontId="5" fillId="0" borderId="0" xfId="1" applyFont="1" applyFill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5" fillId="0" borderId="0" xfId="1" applyFont="1" applyFill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textRotation="90" wrapText="1"/>
    </xf>
    <xf numFmtId="0" fontId="1" fillId="0" borderId="3" xfId="1" applyFont="1" applyBorder="1" applyAlignment="1">
      <alignment horizontal="center" vertical="top" wrapText="1"/>
    </xf>
    <xf numFmtId="0" fontId="1" fillId="0" borderId="3" xfId="1" applyFont="1" applyFill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center" wrapText="1"/>
    </xf>
    <xf numFmtId="4" fontId="1" fillId="0" borderId="1" xfId="1" applyNumberFormat="1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4" fillId="0" borderId="0" xfId="1" applyNumberFormat="1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1" applyFont="1" applyAlignment="1">
      <alignment horizontal="right" vertical="center"/>
    </xf>
    <xf numFmtId="0" fontId="1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 wrapText="1"/>
    </xf>
    <xf numFmtId="0" fontId="2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 wrapText="1"/>
    </xf>
    <xf numFmtId="0" fontId="1" fillId="0" borderId="0" xfId="1" applyFont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2" fontId="1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3" xfId="1" applyFont="1" applyFill="1" applyBorder="1" applyAlignment="1">
      <alignment horizontal="center" vertical="center" textRotation="90" wrapText="1"/>
    </xf>
    <xf numFmtId="0" fontId="1" fillId="0" borderId="2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1" fillId="0" borderId="7" xfId="1" applyFont="1" applyBorder="1" applyAlignment="1">
      <alignment horizontal="left" vertical="center" wrapText="1"/>
    </xf>
    <xf numFmtId="0" fontId="1" fillId="0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7</xdr:row>
      <xdr:rowOff>1266825</xdr:rowOff>
    </xdr:from>
    <xdr:to>
      <xdr:col>11</xdr:col>
      <xdr:colOff>0</xdr:colOff>
      <xdr:row>7</xdr:row>
      <xdr:rowOff>1619250</xdr:rowOff>
    </xdr:to>
    <xdr:pic>
      <xdr:nvPicPr>
        <xdr:cNvPr id="525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325100" y="4391025"/>
          <a:ext cx="6762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7</xdr:row>
      <xdr:rowOff>923925</xdr:rowOff>
    </xdr:from>
    <xdr:to>
      <xdr:col>9</xdr:col>
      <xdr:colOff>723900</xdr:colOff>
      <xdr:row>7</xdr:row>
      <xdr:rowOff>1362075</xdr:rowOff>
    </xdr:to>
    <xdr:pic>
      <xdr:nvPicPr>
        <xdr:cNvPr id="525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67850" y="4048125"/>
          <a:ext cx="7048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47625</xdr:colOff>
      <xdr:row>7</xdr:row>
      <xdr:rowOff>1504950</xdr:rowOff>
    </xdr:from>
    <xdr:to>
      <xdr:col>12</xdr:col>
      <xdr:colOff>28575</xdr:colOff>
      <xdr:row>7</xdr:row>
      <xdr:rowOff>1866900</xdr:rowOff>
    </xdr:to>
    <xdr:pic>
      <xdr:nvPicPr>
        <xdr:cNvPr id="525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49000" y="4629150"/>
          <a:ext cx="19907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428625</xdr:colOff>
      <xdr:row>7</xdr:row>
      <xdr:rowOff>1104900</xdr:rowOff>
    </xdr:from>
    <xdr:to>
      <xdr:col>11</xdr:col>
      <xdr:colOff>581025</xdr:colOff>
      <xdr:row>7</xdr:row>
      <xdr:rowOff>1343025</xdr:rowOff>
    </xdr:to>
    <xdr:pic>
      <xdr:nvPicPr>
        <xdr:cNvPr id="525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430000" y="4229100"/>
          <a:ext cx="1524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tabSelected="1" view="pageBreakPreview" zoomScale="80" zoomScaleSheetLayoutView="80" workbookViewId="0">
      <selection activeCell="A5" sqref="A5:M5"/>
    </sheetView>
  </sheetViews>
  <sheetFormatPr defaultRowHeight="12.75" x14ac:dyDescent="0.2"/>
  <cols>
    <col min="1" max="1" width="3.140625" style="3" customWidth="1"/>
    <col min="2" max="2" width="31.7109375" style="3" customWidth="1"/>
    <col min="3" max="3" width="19" style="3" customWidth="1"/>
    <col min="4" max="4" width="12.5703125" style="3" customWidth="1"/>
    <col min="5" max="5" width="9.140625" style="3" customWidth="1"/>
    <col min="6" max="6" width="19" style="3" customWidth="1"/>
    <col min="7" max="7" width="17.28515625" style="3" customWidth="1"/>
    <col min="8" max="8" width="21" style="3" customWidth="1"/>
    <col min="9" max="9" width="14.7109375" style="3" customWidth="1"/>
    <col min="10" max="10" width="12.85546875" style="3" customWidth="1"/>
    <col min="11" max="11" width="10.42578125" style="3" customWidth="1"/>
    <col min="12" max="12" width="30.140625" style="3" customWidth="1"/>
    <col min="13" max="13" width="17" style="3" customWidth="1"/>
    <col min="14" max="14" width="16.7109375" style="3" customWidth="1"/>
    <col min="15" max="16384" width="9.140625" style="3"/>
  </cols>
  <sheetData>
    <row r="1" spans="1:14" ht="31.5" customHeight="1" x14ac:dyDescent="0.2">
      <c r="F1" s="23" t="s">
        <v>21</v>
      </c>
      <c r="G1" s="23"/>
      <c r="H1" s="23"/>
      <c r="I1" s="23"/>
      <c r="J1" s="23"/>
      <c r="K1" s="23"/>
      <c r="L1" s="23"/>
      <c r="M1" s="23"/>
      <c r="N1" s="23"/>
    </row>
    <row r="2" spans="1:14" s="1" customFormat="1" ht="49.5" customHeight="1" x14ac:dyDescent="0.2">
      <c r="A2" s="28" t="s">
        <v>13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s="4" customFormat="1" ht="18.75" customHeight="1" x14ac:dyDescent="0.2">
      <c r="A3" s="24" t="s">
        <v>26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"/>
    </row>
    <row r="4" spans="1:14" s="4" customFormat="1" ht="21.75" customHeight="1" x14ac:dyDescent="0.2">
      <c r="A4" s="24" t="s">
        <v>25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 s="5" customFormat="1" ht="27.75" customHeight="1" x14ac:dyDescent="0.2">
      <c r="A5" s="26" t="s">
        <v>27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4" s="5" customFormat="1" ht="35.25" customHeight="1" x14ac:dyDescent="0.2">
      <c r="A6" s="26" t="s">
        <v>20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7" spans="1:14" ht="39" customHeight="1" x14ac:dyDescent="0.2">
      <c r="A7" s="42" t="s">
        <v>8</v>
      </c>
      <c r="B7" s="42" t="s">
        <v>11</v>
      </c>
      <c r="C7" s="29" t="s">
        <v>1</v>
      </c>
      <c r="D7" s="29" t="s">
        <v>7</v>
      </c>
      <c r="E7" s="29" t="s">
        <v>0</v>
      </c>
      <c r="F7" s="32" t="s">
        <v>12</v>
      </c>
      <c r="G7" s="33"/>
      <c r="H7" s="33"/>
      <c r="I7" s="35" t="s">
        <v>9</v>
      </c>
      <c r="J7" s="35"/>
      <c r="K7" s="35"/>
      <c r="L7" s="36" t="s">
        <v>10</v>
      </c>
      <c r="M7" s="32"/>
      <c r="N7" s="37" t="s">
        <v>14</v>
      </c>
    </row>
    <row r="8" spans="1:14" ht="161.25" customHeight="1" x14ac:dyDescent="0.2">
      <c r="A8" s="29"/>
      <c r="B8" s="29"/>
      <c r="C8" s="30"/>
      <c r="D8" s="31"/>
      <c r="E8" s="31"/>
      <c r="F8" s="9" t="s">
        <v>19</v>
      </c>
      <c r="G8" s="9" t="s">
        <v>17</v>
      </c>
      <c r="H8" s="9" t="s">
        <v>18</v>
      </c>
      <c r="I8" s="10" t="s">
        <v>6</v>
      </c>
      <c r="J8" s="10" t="s">
        <v>5</v>
      </c>
      <c r="K8" s="11" t="s">
        <v>4</v>
      </c>
      <c r="L8" s="12" t="s">
        <v>3</v>
      </c>
      <c r="M8" s="13" t="s">
        <v>2</v>
      </c>
      <c r="N8" s="38"/>
    </row>
    <row r="9" spans="1:14" customFormat="1" ht="55.5" customHeight="1" x14ac:dyDescent="0.2">
      <c r="A9" s="16">
        <v>1</v>
      </c>
      <c r="B9" s="20" t="s">
        <v>23</v>
      </c>
      <c r="C9" s="22" t="s">
        <v>16</v>
      </c>
      <c r="D9" s="17" t="s">
        <v>22</v>
      </c>
      <c r="E9" s="17">
        <v>13</v>
      </c>
      <c r="F9" s="18">
        <v>610</v>
      </c>
      <c r="G9" s="18">
        <v>615</v>
      </c>
      <c r="H9" s="18">
        <v>560</v>
      </c>
      <c r="I9" s="21">
        <f t="shared" ref="I9:I10" si="0">AVERAGE(F9:H9)</f>
        <v>595</v>
      </c>
      <c r="J9" s="6">
        <f t="shared" ref="J9:J10" si="1">SQRT(((SUM((POWER(H9-I9,2)),(POWER(G9-I9,2)),(POWER(F9-I9,2)))/(COLUMNS(F9:H9)-1))))</f>
        <v>30.413812651491099</v>
      </c>
      <c r="K9" s="7">
        <f t="shared" ref="K9:K10" si="2">J9/I9*100</f>
        <v>5.1115651515111091</v>
      </c>
      <c r="L9" s="6">
        <f t="shared" ref="L9:L10" si="3">((E9/3)*(SUM(F9:H9)))</f>
        <v>7734.9999999999991</v>
      </c>
      <c r="M9" s="8">
        <f t="shared" ref="M9:M10" si="4">ROUND((L9/E9),2)</f>
        <v>595</v>
      </c>
      <c r="N9" s="15">
        <f t="shared" ref="N9:N10" si="5">M9*E9</f>
        <v>7735</v>
      </c>
    </row>
    <row r="10" spans="1:14" customFormat="1" ht="55.5" customHeight="1" x14ac:dyDescent="0.2">
      <c r="A10" s="16">
        <v>2</v>
      </c>
      <c r="B10" s="20" t="s">
        <v>24</v>
      </c>
      <c r="C10" s="22" t="s">
        <v>16</v>
      </c>
      <c r="D10" s="17" t="s">
        <v>22</v>
      </c>
      <c r="E10" s="17">
        <v>30</v>
      </c>
      <c r="F10" s="18">
        <v>530</v>
      </c>
      <c r="G10" s="18">
        <v>535</v>
      </c>
      <c r="H10" s="18">
        <v>560</v>
      </c>
      <c r="I10" s="21">
        <f t="shared" si="0"/>
        <v>541.66666666666663</v>
      </c>
      <c r="J10" s="6">
        <f t="shared" si="1"/>
        <v>16.072751268321593</v>
      </c>
      <c r="K10" s="7">
        <f t="shared" si="2"/>
        <v>2.9672771572286019</v>
      </c>
      <c r="L10" s="6">
        <f t="shared" si="3"/>
        <v>16250</v>
      </c>
      <c r="M10" s="8">
        <f t="shared" si="4"/>
        <v>541.66999999999996</v>
      </c>
      <c r="N10" s="15">
        <f t="shared" si="5"/>
        <v>16250.099999999999</v>
      </c>
    </row>
    <row r="11" spans="1:14" customFormat="1" ht="55.5" customHeight="1" x14ac:dyDescent="0.2">
      <c r="A11" s="16">
        <v>3</v>
      </c>
      <c r="B11" s="20" t="s">
        <v>28</v>
      </c>
      <c r="C11" s="22" t="s">
        <v>16</v>
      </c>
      <c r="D11" s="17" t="s">
        <v>22</v>
      </c>
      <c r="E11" s="17">
        <v>2.2000000000000002</v>
      </c>
      <c r="F11" s="18">
        <v>310</v>
      </c>
      <c r="G11" s="18">
        <v>315</v>
      </c>
      <c r="H11" s="18">
        <v>240</v>
      </c>
      <c r="I11" s="21">
        <f t="shared" ref="I11:I13" si="6">AVERAGE(F11:H11)</f>
        <v>288.33333333333331</v>
      </c>
      <c r="J11" s="6">
        <f t="shared" ref="J11:J13" si="7">SQRT(((SUM((POWER(H11-I11,2)),(POWER(G11-I11,2)),(POWER(F11-I11,2)))/(COLUMNS(F11:H11)-1))))</f>
        <v>41.932485418030417</v>
      </c>
      <c r="K11" s="7">
        <f t="shared" ref="K11:K13" si="8">J11/I11*100</f>
        <v>14.54305852648454</v>
      </c>
      <c r="L11" s="6">
        <f t="shared" ref="L11:L13" si="9">((E11/3)*(SUM(F11:H11)))</f>
        <v>634.33333333333337</v>
      </c>
      <c r="M11" s="8">
        <f t="shared" ref="M11:M13" si="10">ROUND((L11/E11),2)</f>
        <v>288.33</v>
      </c>
      <c r="N11" s="15">
        <f t="shared" ref="N11:N13" si="11">M11*E11</f>
        <v>634.32600000000002</v>
      </c>
    </row>
    <row r="12" spans="1:14" customFormat="1" ht="55.5" customHeight="1" x14ac:dyDescent="0.2">
      <c r="A12" s="16">
        <v>4</v>
      </c>
      <c r="B12" s="20" t="s">
        <v>29</v>
      </c>
      <c r="C12" s="22" t="s">
        <v>16</v>
      </c>
      <c r="D12" s="17" t="s">
        <v>22</v>
      </c>
      <c r="E12" s="17">
        <v>25</v>
      </c>
      <c r="F12" s="18">
        <v>310</v>
      </c>
      <c r="G12" s="18">
        <v>315</v>
      </c>
      <c r="H12" s="18">
        <v>290</v>
      </c>
      <c r="I12" s="21">
        <f t="shared" si="6"/>
        <v>305</v>
      </c>
      <c r="J12" s="6">
        <f t="shared" si="7"/>
        <v>13.228756555322953</v>
      </c>
      <c r="K12" s="7">
        <f t="shared" si="8"/>
        <v>4.3372972312534275</v>
      </c>
      <c r="L12" s="6">
        <f t="shared" si="9"/>
        <v>7625.0000000000009</v>
      </c>
      <c r="M12" s="8">
        <f t="shared" si="10"/>
        <v>305</v>
      </c>
      <c r="N12" s="15">
        <f t="shared" si="11"/>
        <v>7625</v>
      </c>
    </row>
    <row r="13" spans="1:14" customFormat="1" ht="55.5" customHeight="1" x14ac:dyDescent="0.2">
      <c r="A13" s="16">
        <v>5</v>
      </c>
      <c r="B13" s="20" t="s">
        <v>30</v>
      </c>
      <c r="C13" s="22" t="s">
        <v>16</v>
      </c>
      <c r="D13" s="17" t="s">
        <v>22</v>
      </c>
      <c r="E13" s="17">
        <v>15.2</v>
      </c>
      <c r="F13" s="18">
        <v>180</v>
      </c>
      <c r="G13" s="18">
        <v>185</v>
      </c>
      <c r="H13" s="18">
        <v>170</v>
      </c>
      <c r="I13" s="21">
        <f t="shared" si="6"/>
        <v>178.33333333333334</v>
      </c>
      <c r="J13" s="6">
        <f t="shared" si="7"/>
        <v>7.6376261582597333</v>
      </c>
      <c r="K13" s="7">
        <f t="shared" si="8"/>
        <v>4.2827810233232153</v>
      </c>
      <c r="L13" s="6">
        <f t="shared" si="9"/>
        <v>2710.6666666666665</v>
      </c>
      <c r="M13" s="8">
        <f t="shared" si="10"/>
        <v>178.33</v>
      </c>
      <c r="N13" s="15">
        <f t="shared" si="11"/>
        <v>2710.616</v>
      </c>
    </row>
    <row r="14" spans="1:14" x14ac:dyDescent="0.2">
      <c r="A14" s="39" t="s">
        <v>15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1"/>
      <c r="N14" s="14">
        <f>N13+N12+N11+N10+N9</f>
        <v>34955.042000000001</v>
      </c>
    </row>
    <row r="15" spans="1:14" ht="86.25" customHeight="1" x14ac:dyDescent="0.2">
      <c r="A15" s="34" t="s">
        <v>31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9" spans="2:11" x14ac:dyDescent="0.2">
      <c r="K19" s="19"/>
    </row>
    <row r="22" spans="2:11" x14ac:dyDescent="0.2">
      <c r="B22" s="19"/>
    </row>
  </sheetData>
  <mergeCells count="17">
    <mergeCell ref="C7:C8"/>
    <mergeCell ref="D7:D8"/>
    <mergeCell ref="E7:E8"/>
    <mergeCell ref="F7:H7"/>
    <mergeCell ref="A15:N15"/>
    <mergeCell ref="I7:K7"/>
    <mergeCell ref="L7:M7"/>
    <mergeCell ref="N7:N8"/>
    <mergeCell ref="A14:M14"/>
    <mergeCell ref="A7:A8"/>
    <mergeCell ref="B7:B8"/>
    <mergeCell ref="F1:N1"/>
    <mergeCell ref="A3:L3"/>
    <mergeCell ref="A5:M5"/>
    <mergeCell ref="A6:M6"/>
    <mergeCell ref="A2:N2"/>
    <mergeCell ref="A4:N4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Kurdukova.E.M</dc:creator>
  <cp:lastModifiedBy>эл.очередь</cp:lastModifiedBy>
  <cp:lastPrinted>2026-09-23T10:00:00Z</cp:lastPrinted>
  <dcterms:created xsi:type="dcterms:W3CDTF">2011-05-04T10:33:42Z</dcterms:created>
  <dcterms:modified xsi:type="dcterms:W3CDTF">2026-09-23T10:00:02Z</dcterms:modified>
</cp:coreProperties>
</file>