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M26" i="1" s="1"/>
  <c r="I26" i="1"/>
  <c r="J26" i="1" s="1"/>
  <c r="K26" i="1" s="1"/>
  <c r="L25" i="1"/>
  <c r="M25" i="1" s="1"/>
  <c r="I25" i="1"/>
  <c r="J25" i="1" s="1"/>
  <c r="K25" i="1" s="1"/>
  <c r="L24" i="1"/>
  <c r="M24" i="1" s="1"/>
  <c r="I24" i="1"/>
  <c r="J24" i="1" s="1"/>
  <c r="K24" i="1" s="1"/>
  <c r="L23" i="1"/>
  <c r="M23" i="1" s="1"/>
  <c r="I23" i="1"/>
  <c r="J23" i="1" s="1"/>
  <c r="K23" i="1" s="1"/>
  <c r="L22" i="1"/>
  <c r="M22" i="1" s="1"/>
  <c r="I22" i="1"/>
  <c r="J22" i="1" s="1"/>
  <c r="K22" i="1" s="1"/>
  <c r="L21" i="1"/>
  <c r="M21" i="1" s="1"/>
  <c r="I21" i="1"/>
  <c r="J21" i="1" s="1"/>
  <c r="K21" i="1" s="1"/>
  <c r="L20" i="1"/>
  <c r="M20" i="1" s="1"/>
  <c r="I20" i="1"/>
  <c r="J20" i="1" s="1"/>
  <c r="K20" i="1" s="1"/>
  <c r="L19" i="1"/>
  <c r="M19" i="1" s="1"/>
  <c r="I19" i="1"/>
  <c r="J19" i="1" s="1"/>
  <c r="K19" i="1" s="1"/>
  <c r="L18" i="1"/>
  <c r="M18" i="1" s="1"/>
  <c r="I18" i="1"/>
  <c r="J18" i="1" s="1"/>
  <c r="K18" i="1" s="1"/>
  <c r="L17" i="1"/>
  <c r="M17" i="1" s="1"/>
  <c r="I17" i="1"/>
  <c r="J17" i="1" s="1"/>
  <c r="K17" i="1" s="1"/>
  <c r="L16" i="1"/>
  <c r="M16" i="1" s="1"/>
  <c r="I16" i="1"/>
  <c r="J16" i="1" s="1"/>
  <c r="K16" i="1" s="1"/>
  <c r="L15" i="1"/>
  <c r="M15" i="1" s="1"/>
  <c r="I15" i="1"/>
  <c r="J15" i="1" s="1"/>
  <c r="K15" i="1" s="1"/>
  <c r="L14" i="1"/>
  <c r="M14" i="1" s="1"/>
  <c r="I14" i="1"/>
  <c r="J14" i="1" s="1"/>
  <c r="K14" i="1" s="1"/>
  <c r="L13" i="1"/>
  <c r="M13" i="1" s="1"/>
  <c r="I13" i="1"/>
  <c r="J13" i="1" s="1"/>
  <c r="K13" i="1" s="1"/>
  <c r="L12" i="1"/>
  <c r="M12" i="1" s="1"/>
  <c r="I12" i="1"/>
  <c r="J12" i="1" s="1"/>
  <c r="K12" i="1" s="1"/>
  <c r="L11" i="1"/>
  <c r="M11" i="1" s="1"/>
  <c r="I11" i="1"/>
  <c r="J11" i="1" s="1"/>
  <c r="K11" i="1" s="1"/>
  <c r="N26" i="1" l="1"/>
  <c r="N24" i="1"/>
  <c r="N25" i="1"/>
  <c r="N20" i="1"/>
  <c r="N23" i="1"/>
  <c r="N21" i="1"/>
  <c r="N22" i="1"/>
  <c r="N14" i="1"/>
  <c r="N17" i="1"/>
  <c r="N15" i="1"/>
  <c r="N16" i="1"/>
  <c r="N11" i="1"/>
  <c r="N12" i="1"/>
  <c r="N18" i="1"/>
  <c r="N13" i="1"/>
  <c r="N19" i="1"/>
  <c r="I31" i="1" l="1"/>
  <c r="J31" i="1" s="1"/>
  <c r="K31" i="1" s="1"/>
  <c r="L31" i="1"/>
  <c r="M31" i="1" s="1"/>
  <c r="N31" i="1" l="1"/>
  <c r="L28" i="1"/>
  <c r="M28" i="1" s="1"/>
  <c r="L29" i="1"/>
  <c r="M29" i="1" s="1"/>
  <c r="L30" i="1"/>
  <c r="M30" i="1" s="1"/>
  <c r="L32" i="1"/>
  <c r="M32" i="1" s="1"/>
  <c r="L33" i="1"/>
  <c r="M33" i="1" s="1"/>
  <c r="L34" i="1"/>
  <c r="M34" i="1" s="1"/>
  <c r="L35" i="1"/>
  <c r="M35" i="1" s="1"/>
  <c r="L27" i="1"/>
  <c r="M27" i="1" s="1"/>
  <c r="I28" i="1"/>
  <c r="J28" i="1" s="1"/>
  <c r="K28" i="1" s="1"/>
  <c r="I29" i="1"/>
  <c r="J29" i="1" s="1"/>
  <c r="K29" i="1" s="1"/>
  <c r="I30" i="1"/>
  <c r="J30" i="1" s="1"/>
  <c r="K30" i="1" s="1"/>
  <c r="I32" i="1"/>
  <c r="J32" i="1" s="1"/>
  <c r="K32" i="1" s="1"/>
  <c r="I33" i="1"/>
  <c r="J33" i="1" s="1"/>
  <c r="K33" i="1" s="1"/>
  <c r="I34" i="1"/>
  <c r="J34" i="1" s="1"/>
  <c r="K34" i="1" s="1"/>
  <c r="I35" i="1"/>
  <c r="J35" i="1" s="1"/>
  <c r="K35" i="1" s="1"/>
  <c r="I27" i="1"/>
  <c r="J27" i="1" s="1"/>
  <c r="K27" i="1" s="1"/>
  <c r="N32" i="1" l="1"/>
  <c r="N30" i="1"/>
  <c r="N29" i="1"/>
  <c r="N28" i="1"/>
  <c r="N33" i="1"/>
  <c r="N35" i="1"/>
  <c r="N34" i="1"/>
  <c r="N27" i="1"/>
  <c r="N36" i="1" s="1"/>
</calcChain>
</file>

<file path=xl/sharedStrings.xml><?xml version="1.0" encoding="utf-8"?>
<sst xmlns="http://schemas.openxmlformats.org/spreadsheetml/2006/main" count="117" uniqueCount="78">
  <si>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</si>
  <si>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</si>
  <si>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</si>
  <si>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</si>
  <si>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</si>
  <si>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</si>
  <si>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</si>
  <si>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</si>
  <si>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</si>
  <si>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</si>
  <si>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</si>
  <si>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</si>
  <si>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</si>
  <si>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</si>
  <si>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</si>
  <si>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</si>
  <si>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</si>
  <si>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</si>
  <si>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</si>
  <si>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</si>
  <si>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</si>
  <si>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</si>
  <si>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 xml:space="preserve">Расчет Н(М)ЦК по формуле                                    
    </t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</si>
  <si>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</si>
  <si>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</si>
  <si>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</si>
  <si>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шт</t>
  </si>
  <si>
    <t>В результате проведенного расчета НМЦК контракта, с учетом лимита финансирования составила:</t>
  </si>
  <si>
    <t>Н(М)Ц контракта (руб.)</t>
  </si>
  <si>
    <t>Предложение № 1</t>
  </si>
  <si>
    <t>Предложение № 2</t>
  </si>
  <si>
    <t>Предложение № 3</t>
  </si>
  <si>
    <t>Защитная каска РОСОМЗ СОМЗ-55 FavoriT, белая 75517</t>
  </si>
  <si>
    <t>Полипропиленовый канат ТОРГОВО-ПРОИЗВОДСТВЕННАЯ КОМПАНИЯ МДС плетеный, 10 мм, 24 пр, 20 м</t>
  </si>
  <si>
    <t>Сетка фасадная зеленая затеняющая 35 г/м2, 3x5 м Доминар W59686</t>
  </si>
  <si>
    <t>Защитные очки ИСТОК NEW закрытого типа, герметичные 40010</t>
  </si>
  <si>
    <t>Устройство зарядное EDON OAF21-2400CB (2,4А) 19443</t>
  </si>
  <si>
    <t>Аккумулятор EDON LIO/OAF21-4,0A/h (Li-ion, 4,0A/h) 19737</t>
  </si>
  <si>
    <t>Воздуходувка аккумуляторная EDON OAF21-HD 21В без АКБ и ЗУ 12000 об/мин 19404</t>
  </si>
  <si>
    <t>Клейкая малярная лента Gigant 48мм x 50м GIT-25</t>
  </si>
  <si>
    <t>Защитные очки открытого типа СИБРТЕХ прозрачные, ударопрочный поликарбонат, боковая и верхняя защита 89155</t>
  </si>
  <si>
    <t>Полумаска фильтрующая формованная с клапаном выдоха FFP1 NR ИСТОК 10025</t>
  </si>
  <si>
    <t>Пленка укрывная для ремонтных работ ООО КЗНМ 6x3 м, 100 мкм 525707</t>
  </si>
  <si>
    <t>Угловая кельма СИБРТЕХ 110x75x75 мм, стальная, для внутренних углов, буковая ручка 86309</t>
  </si>
  <si>
    <t>Угловая кельма СИБРТЕХ 80x60x60 мм, стальная, для внешних углов, буковая ручка 86311</t>
  </si>
  <si>
    <t>Пластмассовая кювета для валиков 330х350 мм СИБРТЕХ 81419</t>
  </si>
  <si>
    <t>Полиуретановая терка 120x190мм</t>
  </si>
  <si>
    <t>Терка Сокол 250х250мм ПУ-ТЕХ ППУ 35508 тов-015453</t>
  </si>
  <si>
    <t>Скребок Rollingdog с 10 сменными лезвиями, серия Professional 50485</t>
  </si>
  <si>
    <t>Пластиковая гладилка СИБРТЕХ 280 х 130 мм 86711</t>
  </si>
  <si>
    <t>Набор малярных шпателей-скребков YATO 6штук (пластиковые) YT-52740</t>
  </si>
  <si>
    <t>Набор шпателей СИБРТЕХ 40-60-80 мм, белая резина, 3 шт. 85803</t>
  </si>
  <si>
    <t>Помповый распылитель (опрыскиватель) с клапаном сброса давления Arnezi 2 л R9900004</t>
  </si>
  <si>
    <t>Удлинитель телескопический для валиков, 1.5-3 м КЕДР 072- 1530</t>
  </si>
  <si>
    <t>Валик с натуральным мехом, с ручкой СИБРТЕХ 200 мм, ворс 12 мм, D 48 мм, D ручки - 6 мм, 80123</t>
  </si>
  <si>
    <t>32.99.11.160</t>
  </si>
  <si>
    <t>13.94.12.190</t>
  </si>
  <si>
    <t>20.16.10.119</t>
  </si>
  <si>
    <t xml:space="preserve">27.20.23.130 </t>
  </si>
  <si>
    <t>28.24.11.000</t>
  </si>
  <si>
    <t>32.99.11.120</t>
  </si>
  <si>
    <t>22.29.29.190</t>
  </si>
  <si>
    <t>28.29.22.120</t>
  </si>
  <si>
    <t>25.73.60.190</t>
  </si>
  <si>
    <t xml:space="preserve">25.73.30.150 </t>
  </si>
  <si>
    <t>32.91.19.120</t>
  </si>
  <si>
    <t>шт.</t>
  </si>
  <si>
    <t>Упак.</t>
  </si>
  <si>
    <t>Поставка строительного оборудования, инструментов и расходных материалов.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</si>
  <si>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27.08.2026 г.</t>
    </r>
  </si>
  <si>
    <t xml:space="preserve">коэффициент вариации цен V (%)        </t>
  </si>
  <si>
    <t>32.50.42.120 </t>
  </si>
  <si>
    <t>27.11.50.120</t>
  </si>
  <si>
    <t>22.29.21.000</t>
  </si>
  <si>
    <t>22.21.30.120</t>
  </si>
  <si>
    <t>Краскораспылитель аккумуляторный INGCO 20В 800 мл/мин CSGLI20041</t>
  </si>
  <si>
    <t>28.29.22.190</t>
  </si>
  <si>
    <t>Макловица ШАБАШКА 70x150 мм, искусственная щетина, деревянное основание  227602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</si>
</sst>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/>
    <xf numFmtId="0" fontId="12" fillId="0" borderId="0" xfId="0" applyFont="1"/>
    <xf numFmtId="0" fontId="1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0" fontId="2" fillId="0" borderId="8" xfId="0" applyFont="1" applyFill="1" applyBorder="1"/>
    <xf numFmtId="4" fontId="14" fillId="0" borderId="8" xfId="0" applyNumberFormat="1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/>
    <xf numFmtId="0" fontId="10" fillId="0" borderId="3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/>
    </xf>
    <xf numFmtId="4" fontId="8" fillId="0" borderId="3" xfId="0" applyNumberFormat="1" applyFont="1" applyFill="1" applyBorder="1" applyAlignment="1">
      <alignment horizontal="right" wrapText="1"/>
    </xf>
    <xf numFmtId="4" fontId="2" fillId="0" borderId="0" xfId="0" applyNumberFormat="1" applyFont="1" applyFill="1"/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11" fillId="0" borderId="0" xfId="0" applyFont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21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right" wrapText="1"/>
    </xf>
    <xf numFmtId="0" fontId="14" fillId="0" borderId="9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left"/>
    </xf>
    <xf numFmtId="0" fontId="16" fillId="0" borderId="3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tabSelected="1" topLeftCell="A5" zoomScale="115" zoomScaleNormal="115" workbookViewId="0">
      <selection activeCell="B11" sqref="B11:C35"/>
    </sheetView>
  </sheetViews>
  <sheetFormatPr defaultRowHeight="15" x14ac:dyDescent="0.25"/>
  <cols>
    <col min="1" max="1" width="4.140625" style="1" customWidth="1"/>
    <col min="2" max="2" width="39.42578125" style="1" customWidth="1"/>
    <col min="3" max="3" width="11.140625" style="1" customWidth="1"/>
    <col min="4" max="4" width="9.140625" style="1" customWidth="1"/>
    <col min="5" max="5" width="7.85546875" style="1" customWidth="1"/>
    <col min="6" max="6" width="12.42578125" style="1" customWidth="1"/>
    <col min="7" max="7" width="12.85546875" style="1" customWidth="1"/>
    <col min="8" max="8" width="13" style="1" customWidth="1"/>
    <col min="9" max="9" width="14.28515625" style="1" customWidth="1"/>
    <col min="10" max="10" width="11.7109375" style="1" customWidth="1"/>
    <col min="11" max="11" width="11.28515625" style="1" customWidth="1"/>
    <col min="12" max="12" width="13" style="1" customWidth="1"/>
    <col min="13" max="13" width="9.140625" style="1"/>
    <col min="14" max="14" width="15" style="1" customWidth="1"/>
    <col min="15" max="15" width="12.140625" style="1" hidden="1" customWidth="1"/>
    <col min="16" max="16" width="14" style="1" hidden="1" customWidth="1"/>
    <col min="17" max="17" width="11.85546875" style="1" customWidth="1"/>
    <col min="18" max="16384" width="9.140625" style="1"/>
  </cols>
  <sheetData>
    <row r="1" spans="1:19" x14ac:dyDescent="0.25">
      <c r="A1" s="37" t="s">
        <v>18</v>
      </c>
      <c r="B1" s="37" t="s">
        <v>13</v>
      </c>
      <c r="C1" s="37"/>
      <c r="D1" s="37" t="s">
        <v>13</v>
      </c>
      <c r="E1" s="37" t="s">
        <v>13</v>
      </c>
      <c r="F1" s="37" t="s">
        <v>13</v>
      </c>
      <c r="G1" s="37" t="s">
        <v>13</v>
      </c>
      <c r="H1" s="37" t="s">
        <v>13</v>
      </c>
      <c r="I1" s="37"/>
      <c r="J1" s="37" t="s">
        <v>13</v>
      </c>
      <c r="K1" s="37"/>
      <c r="L1" s="37" t="s">
        <v>13</v>
      </c>
      <c r="M1" s="37"/>
      <c r="N1" s="37" t="s">
        <v>13</v>
      </c>
    </row>
    <row r="2" spans="1:1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9" s="35" customFormat="1" x14ac:dyDescent="0.25">
      <c r="A3" s="38" t="s">
        <v>6</v>
      </c>
      <c r="B3" s="38"/>
      <c r="C3" s="45" t="s">
        <v>68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9" ht="78.75" customHeight="1" x14ac:dyDescent="0.25">
      <c r="A4" s="38" t="s">
        <v>1</v>
      </c>
      <c r="B4" s="38"/>
      <c r="C4" s="41" t="s">
        <v>24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9" ht="39.75" customHeight="1" x14ac:dyDescent="0.25">
      <c r="A5" s="38" t="s">
        <v>3</v>
      </c>
      <c r="B5" s="38"/>
      <c r="C5" s="41" t="s">
        <v>2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9" ht="54.75" customHeight="1" x14ac:dyDescent="0.25">
      <c r="A6" s="38" t="s">
        <v>5</v>
      </c>
      <c r="B6" s="38"/>
      <c r="C6" s="41" t="s">
        <v>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9" ht="81" customHeight="1" x14ac:dyDescent="0.25">
      <c r="A7" s="38" t="s">
        <v>19</v>
      </c>
      <c r="B7" s="38"/>
      <c r="C7" s="44" t="s">
        <v>20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9" ht="43.5" customHeight="1" x14ac:dyDescent="0.25">
      <c r="A8" s="39" t="s">
        <v>9</v>
      </c>
      <c r="B8" s="40" t="s">
        <v>7</v>
      </c>
      <c r="C8" s="40" t="s">
        <v>23</v>
      </c>
      <c r="D8" s="43" t="s">
        <v>10</v>
      </c>
      <c r="E8" s="42" t="s">
        <v>0</v>
      </c>
      <c r="F8" s="42" t="s">
        <v>11</v>
      </c>
      <c r="G8" s="42"/>
      <c r="H8" s="42"/>
      <c r="I8" s="47" t="s">
        <v>21</v>
      </c>
      <c r="J8" s="47"/>
      <c r="K8" s="47"/>
      <c r="L8" s="48" t="s">
        <v>12</v>
      </c>
      <c r="M8" s="48"/>
      <c r="N8" s="48"/>
    </row>
    <row r="9" spans="1:19" ht="50.25" customHeight="1" x14ac:dyDescent="0.25">
      <c r="A9" s="39"/>
      <c r="B9" s="40"/>
      <c r="C9" s="40"/>
      <c r="D9" s="57"/>
      <c r="E9" s="42"/>
      <c r="F9" s="5" t="s">
        <v>29</v>
      </c>
      <c r="G9" s="5" t="s">
        <v>30</v>
      </c>
      <c r="H9" s="5" t="s">
        <v>31</v>
      </c>
      <c r="I9" s="53" t="s">
        <v>14</v>
      </c>
      <c r="J9" s="53" t="s">
        <v>8</v>
      </c>
      <c r="K9" s="53" t="s">
        <v>70</v>
      </c>
      <c r="L9" s="53" t="s">
        <v>22</v>
      </c>
      <c r="M9" s="55" t="s">
        <v>15</v>
      </c>
      <c r="N9" s="55" t="s">
        <v>28</v>
      </c>
    </row>
    <row r="10" spans="1:19" s="3" customFormat="1" ht="39" customHeight="1" x14ac:dyDescent="0.2">
      <c r="A10" s="39"/>
      <c r="B10" s="40"/>
      <c r="C10" s="40"/>
      <c r="D10" s="57"/>
      <c r="E10" s="43"/>
      <c r="F10" s="4"/>
      <c r="G10" s="4"/>
      <c r="H10" s="4"/>
      <c r="I10" s="54"/>
      <c r="J10" s="54"/>
      <c r="K10" s="54"/>
      <c r="L10" s="54"/>
      <c r="M10" s="56"/>
      <c r="N10" s="56"/>
    </row>
    <row r="11" spans="1:19" s="3" customFormat="1" ht="25.5" x14ac:dyDescent="0.2">
      <c r="A11" s="33">
        <v>1</v>
      </c>
      <c r="B11" s="36" t="s">
        <v>32</v>
      </c>
      <c r="C11" s="36" t="s">
        <v>55</v>
      </c>
      <c r="D11" s="27" t="s">
        <v>66</v>
      </c>
      <c r="E11" s="28">
        <v>3</v>
      </c>
      <c r="F11" s="13">
        <v>278</v>
      </c>
      <c r="G11" s="14">
        <v>370</v>
      </c>
      <c r="H11" s="14">
        <v>287.14</v>
      </c>
      <c r="I11" s="15">
        <f>AVERAGE(F11:H11)</f>
        <v>311.70999999999998</v>
      </c>
      <c r="J11" s="16">
        <f>SQRT(((SUM((POWER(F11-I11,2)),(POWER(G11-I11,2)),(POWER(H11-I11,2))))/(COLUMNS(F11:H11)-1)))</f>
        <v>50.68</v>
      </c>
      <c r="K11" s="17">
        <f>J11/I11*100</f>
        <v>16.258701998652601</v>
      </c>
      <c r="L11" s="16">
        <f>((E11/3)*(SUM(F11:H11)))</f>
        <v>935.14</v>
      </c>
      <c r="M11" s="18">
        <f>L11/E11</f>
        <v>311.70999999999998</v>
      </c>
      <c r="N11" s="18">
        <f>M11*E11</f>
        <v>935.13</v>
      </c>
      <c r="O11" s="19"/>
      <c r="P11" s="19"/>
      <c r="Q11" s="29"/>
      <c r="R11" s="29"/>
      <c r="S11" s="29"/>
    </row>
    <row r="12" spans="1:19" s="3" customFormat="1" ht="38.25" x14ac:dyDescent="0.2">
      <c r="A12" s="33">
        <v>2</v>
      </c>
      <c r="B12" s="36" t="s">
        <v>33</v>
      </c>
      <c r="C12" s="36" t="s">
        <v>56</v>
      </c>
      <c r="D12" s="27" t="s">
        <v>66</v>
      </c>
      <c r="E12" s="28">
        <v>1</v>
      </c>
      <c r="F12" s="13">
        <v>1088</v>
      </c>
      <c r="G12" s="14">
        <v>1270</v>
      </c>
      <c r="H12" s="14">
        <v>1156.96</v>
      </c>
      <c r="I12" s="15">
        <f t="shared" ref="I12:I19" si="0">AVERAGE(F12:H12)</f>
        <v>1171.6500000000001</v>
      </c>
      <c r="J12" s="16">
        <f t="shared" ref="J12:J19" si="1">SQRT(((SUM((POWER(F12-I12,2)),(POWER(G12-I12,2)),(POWER(H12-I12,2))))/(COLUMNS(F12:H12)-1)))</f>
        <v>91.89</v>
      </c>
      <c r="K12" s="17">
        <f t="shared" ref="K12:K19" si="2">J12/I12*100</f>
        <v>7.8427858148764598</v>
      </c>
      <c r="L12" s="16">
        <f t="shared" ref="L12:L19" si="3">((E12/3)*(SUM(F12:H12)))</f>
        <v>1171.6500000000001</v>
      </c>
      <c r="M12" s="18">
        <f t="shared" ref="M12:M19" si="4">L12/E12</f>
        <v>1171.6500000000001</v>
      </c>
      <c r="N12" s="18">
        <f t="shared" ref="N12:N19" si="5">M12*E12</f>
        <v>1171.6500000000001</v>
      </c>
      <c r="O12" s="19"/>
      <c r="P12" s="19"/>
      <c r="Q12" s="29"/>
      <c r="R12" s="29"/>
      <c r="S12" s="29"/>
    </row>
    <row r="13" spans="1:19" s="3" customFormat="1" ht="25.5" x14ac:dyDescent="0.2">
      <c r="A13" s="33">
        <v>3</v>
      </c>
      <c r="B13" s="36" t="s">
        <v>34</v>
      </c>
      <c r="C13" s="36" t="s">
        <v>57</v>
      </c>
      <c r="D13" s="27" t="s">
        <v>66</v>
      </c>
      <c r="E13" s="28">
        <v>1</v>
      </c>
      <c r="F13" s="13">
        <v>566</v>
      </c>
      <c r="G13" s="14">
        <v>543.1</v>
      </c>
      <c r="H13" s="14">
        <v>628.79999999999995</v>
      </c>
      <c r="I13" s="15">
        <f t="shared" si="0"/>
        <v>579.29999999999995</v>
      </c>
      <c r="J13" s="16">
        <f t="shared" si="1"/>
        <v>44.37</v>
      </c>
      <c r="K13" s="17">
        <f t="shared" si="2"/>
        <v>7.6592439150699096</v>
      </c>
      <c r="L13" s="16">
        <f t="shared" si="3"/>
        <v>579.29999999999995</v>
      </c>
      <c r="M13" s="18">
        <f t="shared" si="4"/>
        <v>579.29999999999995</v>
      </c>
      <c r="N13" s="18">
        <f t="shared" si="5"/>
        <v>579.29999999999995</v>
      </c>
      <c r="O13" s="19"/>
      <c r="P13" s="19"/>
      <c r="Q13" s="29"/>
      <c r="R13" s="29"/>
      <c r="S13" s="29"/>
    </row>
    <row r="14" spans="1:19" s="3" customFormat="1" ht="25.5" x14ac:dyDescent="0.2">
      <c r="A14" s="33">
        <v>4</v>
      </c>
      <c r="B14" s="36" t="s">
        <v>35</v>
      </c>
      <c r="C14" s="36" t="s">
        <v>71</v>
      </c>
      <c r="D14" s="27" t="s">
        <v>66</v>
      </c>
      <c r="E14" s="28">
        <v>3</v>
      </c>
      <c r="F14" s="13">
        <v>150</v>
      </c>
      <c r="G14" s="14">
        <v>153</v>
      </c>
      <c r="H14" s="14">
        <v>171.12</v>
      </c>
      <c r="I14" s="15">
        <f t="shared" si="0"/>
        <v>158.04</v>
      </c>
      <c r="J14" s="16">
        <f t="shared" si="1"/>
        <v>11.43</v>
      </c>
      <c r="K14" s="17">
        <f t="shared" si="2"/>
        <v>7.2323462414578596</v>
      </c>
      <c r="L14" s="16">
        <f t="shared" si="3"/>
        <v>474.12</v>
      </c>
      <c r="M14" s="18">
        <f t="shared" si="4"/>
        <v>158.04</v>
      </c>
      <c r="N14" s="18">
        <f t="shared" si="5"/>
        <v>474.12</v>
      </c>
      <c r="O14" s="19"/>
      <c r="P14" s="19"/>
      <c r="Q14" s="29"/>
      <c r="R14" s="29"/>
      <c r="S14" s="29"/>
    </row>
    <row r="15" spans="1:19" s="3" customFormat="1" ht="25.5" x14ac:dyDescent="0.2">
      <c r="A15" s="33">
        <v>5</v>
      </c>
      <c r="B15" s="36" t="s">
        <v>36</v>
      </c>
      <c r="C15" s="36" t="s">
        <v>72</v>
      </c>
      <c r="D15" s="27" t="s">
        <v>66</v>
      </c>
      <c r="E15" s="28">
        <v>1</v>
      </c>
      <c r="F15" s="13">
        <v>1090</v>
      </c>
      <c r="G15" s="14">
        <v>899</v>
      </c>
      <c r="H15" s="14">
        <v>770</v>
      </c>
      <c r="I15" s="15">
        <f t="shared" si="0"/>
        <v>919.67</v>
      </c>
      <c r="J15" s="16">
        <f t="shared" si="1"/>
        <v>161</v>
      </c>
      <c r="K15" s="17">
        <f t="shared" si="2"/>
        <v>17.506279426315999</v>
      </c>
      <c r="L15" s="16">
        <f t="shared" si="3"/>
        <v>919.67</v>
      </c>
      <c r="M15" s="18">
        <f t="shared" si="4"/>
        <v>919.67</v>
      </c>
      <c r="N15" s="18">
        <f t="shared" si="5"/>
        <v>919.67</v>
      </c>
      <c r="O15" s="19"/>
      <c r="P15" s="19"/>
      <c r="Q15" s="29"/>
      <c r="R15" s="29"/>
      <c r="S15" s="29"/>
    </row>
    <row r="16" spans="1:19" s="3" customFormat="1" ht="25.5" x14ac:dyDescent="0.2">
      <c r="A16" s="33">
        <v>6</v>
      </c>
      <c r="B16" s="36" t="s">
        <v>37</v>
      </c>
      <c r="C16" s="36" t="s">
        <v>58</v>
      </c>
      <c r="D16" s="27" t="s">
        <v>66</v>
      </c>
      <c r="E16" s="28">
        <v>1</v>
      </c>
      <c r="F16" s="13">
        <v>1590</v>
      </c>
      <c r="G16" s="14">
        <v>2249</v>
      </c>
      <c r="H16" s="14">
        <v>1200</v>
      </c>
      <c r="I16" s="15">
        <f t="shared" si="0"/>
        <v>1679.67</v>
      </c>
      <c r="J16" s="16">
        <f t="shared" si="1"/>
        <v>530.22</v>
      </c>
      <c r="K16" s="17">
        <f t="shared" si="2"/>
        <v>31.566914929718301</v>
      </c>
      <c r="L16" s="16">
        <f t="shared" si="3"/>
        <v>1679.67</v>
      </c>
      <c r="M16" s="18">
        <f t="shared" si="4"/>
        <v>1679.67</v>
      </c>
      <c r="N16" s="18">
        <f t="shared" si="5"/>
        <v>1679.67</v>
      </c>
      <c r="O16" s="19"/>
      <c r="P16" s="19"/>
      <c r="Q16" s="29"/>
      <c r="R16" s="29"/>
      <c r="S16" s="29"/>
    </row>
    <row r="17" spans="1:19" s="3" customFormat="1" ht="25.5" x14ac:dyDescent="0.2">
      <c r="A17" s="33">
        <v>7</v>
      </c>
      <c r="B17" s="36" t="s">
        <v>38</v>
      </c>
      <c r="C17" s="36" t="s">
        <v>59</v>
      </c>
      <c r="D17" s="27" t="s">
        <v>66</v>
      </c>
      <c r="E17" s="28">
        <v>1</v>
      </c>
      <c r="F17" s="13">
        <v>2390</v>
      </c>
      <c r="G17" s="14">
        <v>1949</v>
      </c>
      <c r="H17" s="14">
        <v>1912</v>
      </c>
      <c r="I17" s="15">
        <f t="shared" si="0"/>
        <v>2083.67</v>
      </c>
      <c r="J17" s="16">
        <f t="shared" si="1"/>
        <v>265.94</v>
      </c>
      <c r="K17" s="17">
        <f t="shared" si="2"/>
        <v>12.763057489909601</v>
      </c>
      <c r="L17" s="16">
        <f t="shared" si="3"/>
        <v>2083.67</v>
      </c>
      <c r="M17" s="18">
        <f t="shared" si="4"/>
        <v>2083.67</v>
      </c>
      <c r="N17" s="18">
        <f t="shared" si="5"/>
        <v>2083.67</v>
      </c>
      <c r="O17" s="19"/>
      <c r="P17" s="19"/>
      <c r="Q17" s="29"/>
      <c r="R17" s="29"/>
      <c r="S17" s="29"/>
    </row>
    <row r="18" spans="1:19" s="3" customFormat="1" ht="25.5" x14ac:dyDescent="0.2">
      <c r="A18" s="33">
        <v>8</v>
      </c>
      <c r="B18" s="36" t="s">
        <v>39</v>
      </c>
      <c r="C18" s="36" t="s">
        <v>73</v>
      </c>
      <c r="D18" s="27" t="s">
        <v>66</v>
      </c>
      <c r="E18" s="28">
        <v>4</v>
      </c>
      <c r="F18" s="13">
        <v>165</v>
      </c>
      <c r="G18" s="14">
        <v>180</v>
      </c>
      <c r="H18" s="14">
        <v>173.6</v>
      </c>
      <c r="I18" s="15">
        <f t="shared" si="0"/>
        <v>172.87</v>
      </c>
      <c r="J18" s="16">
        <f t="shared" si="1"/>
        <v>7.53</v>
      </c>
      <c r="K18" s="17">
        <f t="shared" si="2"/>
        <v>4.3558743564528299</v>
      </c>
      <c r="L18" s="16">
        <f t="shared" si="3"/>
        <v>691.47</v>
      </c>
      <c r="M18" s="18">
        <f t="shared" si="4"/>
        <v>172.87</v>
      </c>
      <c r="N18" s="18">
        <f t="shared" si="5"/>
        <v>691.48</v>
      </c>
      <c r="O18" s="19"/>
      <c r="P18" s="19"/>
      <c r="Q18" s="29"/>
      <c r="R18" s="29"/>
      <c r="S18" s="29"/>
    </row>
    <row r="19" spans="1:19" s="3" customFormat="1" ht="25.5" customHeight="1" x14ac:dyDescent="0.2">
      <c r="A19" s="33">
        <v>9</v>
      </c>
      <c r="B19" s="36" t="s">
        <v>40</v>
      </c>
      <c r="C19" s="36" t="s">
        <v>71</v>
      </c>
      <c r="D19" s="27" t="s">
        <v>66</v>
      </c>
      <c r="E19" s="28">
        <v>4</v>
      </c>
      <c r="F19" s="13">
        <v>73</v>
      </c>
      <c r="G19" s="14">
        <v>120</v>
      </c>
      <c r="H19" s="14">
        <v>81</v>
      </c>
      <c r="I19" s="15">
        <f t="shared" si="0"/>
        <v>91.33</v>
      </c>
      <c r="J19" s="16">
        <f t="shared" si="1"/>
        <v>25.15</v>
      </c>
      <c r="K19" s="17">
        <f t="shared" si="2"/>
        <v>27.537501368663101</v>
      </c>
      <c r="L19" s="16">
        <f t="shared" si="3"/>
        <v>365.33</v>
      </c>
      <c r="M19" s="18">
        <f t="shared" si="4"/>
        <v>91.33</v>
      </c>
      <c r="N19" s="18">
        <f t="shared" si="5"/>
        <v>365.32</v>
      </c>
      <c r="O19" s="19"/>
      <c r="P19" s="19"/>
      <c r="Q19" s="29"/>
      <c r="R19" s="29"/>
      <c r="S19" s="29"/>
    </row>
    <row r="20" spans="1:19" s="3" customFormat="1" ht="25.5" x14ac:dyDescent="0.2">
      <c r="A20" s="33">
        <v>10</v>
      </c>
      <c r="B20" s="36" t="s">
        <v>41</v>
      </c>
      <c r="C20" s="36" t="s">
        <v>60</v>
      </c>
      <c r="D20" s="27" t="s">
        <v>66</v>
      </c>
      <c r="E20" s="28">
        <v>10</v>
      </c>
      <c r="F20" s="13">
        <v>80</v>
      </c>
      <c r="G20" s="14">
        <v>69</v>
      </c>
      <c r="H20" s="14">
        <v>62.5</v>
      </c>
      <c r="I20" s="15">
        <f>AVERAGE(F20:H20)</f>
        <v>70.5</v>
      </c>
      <c r="J20" s="16">
        <f>SQRT(((SUM((POWER(F20-I20,2)),(POWER(G20-I20,2)),(POWER(H20-I20,2))))/(COLUMNS(F20:H20)-1)))</f>
        <v>8.85</v>
      </c>
      <c r="K20" s="17">
        <f>J20/I20*100</f>
        <v>12.5531914893617</v>
      </c>
      <c r="L20" s="16">
        <f>((E20/3)*(SUM(F20:H20)))</f>
        <v>705</v>
      </c>
      <c r="M20" s="18">
        <f>L20/E20</f>
        <v>70.5</v>
      </c>
      <c r="N20" s="18">
        <f>M20*E20</f>
        <v>705</v>
      </c>
      <c r="O20" s="19"/>
      <c r="P20" s="19"/>
      <c r="Q20" s="29"/>
      <c r="R20" s="29"/>
      <c r="S20" s="29"/>
    </row>
    <row r="21" spans="1:19" s="3" customFormat="1" ht="25.5" x14ac:dyDescent="0.2">
      <c r="A21" s="33">
        <v>11</v>
      </c>
      <c r="B21" s="36" t="s">
        <v>42</v>
      </c>
      <c r="C21" s="36" t="s">
        <v>74</v>
      </c>
      <c r="D21" s="27" t="s">
        <v>66</v>
      </c>
      <c r="E21" s="28">
        <v>3</v>
      </c>
      <c r="F21" s="13">
        <v>733</v>
      </c>
      <c r="G21" s="14">
        <v>770</v>
      </c>
      <c r="H21" s="14">
        <v>779.98</v>
      </c>
      <c r="I21" s="15">
        <f t="shared" ref="I21:I26" si="6">AVERAGE(F21:H21)</f>
        <v>760.99</v>
      </c>
      <c r="J21" s="16">
        <f t="shared" ref="J21:J26" si="7">SQRT(((SUM((POWER(F21-I21,2)),(POWER(G21-I21,2)),(POWER(H21-I21,2))))/(COLUMNS(F21:H21)-1)))</f>
        <v>24.75</v>
      </c>
      <c r="K21" s="17">
        <f t="shared" ref="K21:K26" si="8">J21/I21*100</f>
        <v>3.2523423435262</v>
      </c>
      <c r="L21" s="16">
        <f t="shared" ref="L21:L26" si="9">((E21/3)*(SUM(F21:H21)))</f>
        <v>2282.98</v>
      </c>
      <c r="M21" s="18">
        <f t="shared" ref="M21:M26" si="10">L21/E21</f>
        <v>760.99</v>
      </c>
      <c r="N21" s="18">
        <f t="shared" ref="N21:N26" si="11">M21*E21</f>
        <v>2282.9699999999998</v>
      </c>
      <c r="O21" s="19"/>
      <c r="P21" s="19"/>
      <c r="Q21" s="29"/>
      <c r="R21" s="29"/>
      <c r="S21" s="29"/>
    </row>
    <row r="22" spans="1:19" s="3" customFormat="1" ht="38.25" x14ac:dyDescent="0.2">
      <c r="A22" s="33">
        <v>12</v>
      </c>
      <c r="B22" s="36" t="s">
        <v>43</v>
      </c>
      <c r="C22" s="36" t="s">
        <v>63</v>
      </c>
      <c r="D22" s="27" t="s">
        <v>66</v>
      </c>
      <c r="E22" s="28">
        <v>1</v>
      </c>
      <c r="F22" s="13">
        <v>215</v>
      </c>
      <c r="G22" s="14">
        <v>220</v>
      </c>
      <c r="H22" s="14">
        <v>197.97</v>
      </c>
      <c r="I22" s="15">
        <f t="shared" si="6"/>
        <v>210.99</v>
      </c>
      <c r="J22" s="16">
        <f t="shared" si="7"/>
        <v>11.55</v>
      </c>
      <c r="K22" s="17">
        <f t="shared" si="8"/>
        <v>5.4741930897198898</v>
      </c>
      <c r="L22" s="16">
        <f t="shared" si="9"/>
        <v>210.99</v>
      </c>
      <c r="M22" s="18">
        <f t="shared" si="10"/>
        <v>210.99</v>
      </c>
      <c r="N22" s="18">
        <f t="shared" si="11"/>
        <v>210.99</v>
      </c>
      <c r="O22" s="19"/>
      <c r="P22" s="19"/>
      <c r="Q22" s="29"/>
      <c r="R22" s="29"/>
      <c r="S22" s="29"/>
    </row>
    <row r="23" spans="1:19" s="3" customFormat="1" ht="38.25" x14ac:dyDescent="0.2">
      <c r="A23" s="33">
        <v>13</v>
      </c>
      <c r="B23" s="36" t="s">
        <v>44</v>
      </c>
      <c r="C23" s="36" t="s">
        <v>63</v>
      </c>
      <c r="D23" s="27" t="s">
        <v>66</v>
      </c>
      <c r="E23" s="28">
        <v>1</v>
      </c>
      <c r="F23" s="13">
        <v>170</v>
      </c>
      <c r="G23" s="14">
        <v>180</v>
      </c>
      <c r="H23" s="14">
        <v>156.59</v>
      </c>
      <c r="I23" s="15">
        <f t="shared" si="6"/>
        <v>168.86</v>
      </c>
      <c r="J23" s="16">
        <f t="shared" si="7"/>
        <v>11.75</v>
      </c>
      <c r="K23" s="17">
        <f t="shared" si="8"/>
        <v>6.9584270993722601</v>
      </c>
      <c r="L23" s="16">
        <f t="shared" si="9"/>
        <v>168.86</v>
      </c>
      <c r="M23" s="18">
        <f t="shared" si="10"/>
        <v>168.86</v>
      </c>
      <c r="N23" s="18">
        <f t="shared" si="11"/>
        <v>168.86</v>
      </c>
      <c r="O23" s="19"/>
      <c r="P23" s="19"/>
      <c r="Q23" s="29"/>
      <c r="R23" s="29"/>
      <c r="S23" s="29"/>
    </row>
    <row r="24" spans="1:19" s="3" customFormat="1" ht="25.5" x14ac:dyDescent="0.2">
      <c r="A24" s="33">
        <v>14</v>
      </c>
      <c r="B24" s="36" t="s">
        <v>45</v>
      </c>
      <c r="C24" s="36" t="s">
        <v>61</v>
      </c>
      <c r="D24" s="27" t="s">
        <v>66</v>
      </c>
      <c r="E24" s="28">
        <v>3</v>
      </c>
      <c r="F24" s="13">
        <v>96</v>
      </c>
      <c r="G24" s="14">
        <v>110</v>
      </c>
      <c r="H24" s="14">
        <v>93.77</v>
      </c>
      <c r="I24" s="15">
        <f t="shared" si="6"/>
        <v>99.92</v>
      </c>
      <c r="J24" s="16">
        <f t="shared" si="7"/>
        <v>8.8000000000000007</v>
      </c>
      <c r="K24" s="17">
        <f t="shared" si="8"/>
        <v>8.8070456365092102</v>
      </c>
      <c r="L24" s="16">
        <f t="shared" si="9"/>
        <v>299.77</v>
      </c>
      <c r="M24" s="18">
        <f t="shared" si="10"/>
        <v>99.92</v>
      </c>
      <c r="N24" s="18">
        <f t="shared" si="11"/>
        <v>299.76</v>
      </c>
      <c r="O24" s="19"/>
      <c r="P24" s="19"/>
      <c r="Q24" s="29"/>
      <c r="R24" s="29"/>
      <c r="S24" s="29"/>
    </row>
    <row r="25" spans="1:19" s="3" customFormat="1" ht="25.5" x14ac:dyDescent="0.2">
      <c r="A25" s="33">
        <v>15</v>
      </c>
      <c r="B25" s="36" t="s">
        <v>75</v>
      </c>
      <c r="C25" s="36" t="s">
        <v>62</v>
      </c>
      <c r="D25" s="27" t="s">
        <v>66</v>
      </c>
      <c r="E25" s="28">
        <v>1</v>
      </c>
      <c r="F25" s="13">
        <v>5146</v>
      </c>
      <c r="G25" s="14">
        <v>5377</v>
      </c>
      <c r="H25" s="14">
        <v>5146</v>
      </c>
      <c r="I25" s="15">
        <f t="shared" si="6"/>
        <v>5223</v>
      </c>
      <c r="J25" s="16">
        <f t="shared" si="7"/>
        <v>133.37</v>
      </c>
      <c r="K25" s="17">
        <f t="shared" si="8"/>
        <v>2.55351330652881</v>
      </c>
      <c r="L25" s="16">
        <f t="shared" si="9"/>
        <v>5223</v>
      </c>
      <c r="M25" s="18">
        <f t="shared" si="10"/>
        <v>5223</v>
      </c>
      <c r="N25" s="18">
        <f t="shared" si="11"/>
        <v>5223</v>
      </c>
      <c r="O25" s="19"/>
      <c r="P25" s="19"/>
      <c r="Q25" s="29"/>
      <c r="R25" s="29"/>
      <c r="S25" s="29"/>
    </row>
    <row r="26" spans="1:19" s="3" customFormat="1" ht="12.75" x14ac:dyDescent="0.2">
      <c r="A26" s="33">
        <v>16</v>
      </c>
      <c r="B26" s="36" t="s">
        <v>46</v>
      </c>
      <c r="C26" s="36" t="s">
        <v>63</v>
      </c>
      <c r="D26" s="27" t="s">
        <v>66</v>
      </c>
      <c r="E26" s="28">
        <v>2</v>
      </c>
      <c r="F26" s="13">
        <v>75</v>
      </c>
      <c r="G26" s="14">
        <v>117</v>
      </c>
      <c r="H26" s="14">
        <v>102.13</v>
      </c>
      <c r="I26" s="15">
        <f t="shared" si="6"/>
        <v>98.04</v>
      </c>
      <c r="J26" s="16">
        <f t="shared" si="7"/>
        <v>21.3</v>
      </c>
      <c r="K26" s="17">
        <f t="shared" si="8"/>
        <v>21.7258261933905</v>
      </c>
      <c r="L26" s="16">
        <f t="shared" si="9"/>
        <v>196.09</v>
      </c>
      <c r="M26" s="18">
        <f t="shared" si="10"/>
        <v>98.05</v>
      </c>
      <c r="N26" s="18">
        <f t="shared" si="11"/>
        <v>196.1</v>
      </c>
      <c r="O26" s="19"/>
      <c r="P26" s="19"/>
      <c r="Q26" s="29"/>
      <c r="R26" s="29"/>
      <c r="S26" s="29"/>
    </row>
    <row r="27" spans="1:19" s="3" customFormat="1" ht="25.5" x14ac:dyDescent="0.2">
      <c r="A27" s="33">
        <v>17</v>
      </c>
      <c r="B27" s="36" t="s">
        <v>47</v>
      </c>
      <c r="C27" s="36" t="s">
        <v>63</v>
      </c>
      <c r="D27" s="27" t="s">
        <v>66</v>
      </c>
      <c r="E27" s="28">
        <v>1</v>
      </c>
      <c r="F27" s="13">
        <v>375</v>
      </c>
      <c r="G27" s="14">
        <v>390</v>
      </c>
      <c r="H27" s="14">
        <v>369.66</v>
      </c>
      <c r="I27" s="15">
        <f>AVERAGE(F27:H27)</f>
        <v>378.22</v>
      </c>
      <c r="J27" s="16">
        <f>SQRT(((SUM((POWER(F27-I27,2)),(POWER(G27-I27,2)),(POWER(H27-I27,2))))/(COLUMNS(F27:H27)-1)))</f>
        <v>10.55</v>
      </c>
      <c r="K27" s="17">
        <f>J27/I27*100</f>
        <v>2.78938184125641</v>
      </c>
      <c r="L27" s="16">
        <f>((E27/3)*(SUM(F27:H27)))</f>
        <v>378.22</v>
      </c>
      <c r="M27" s="18">
        <f>L27/E27</f>
        <v>378.22</v>
      </c>
      <c r="N27" s="18">
        <f>M27*E27</f>
        <v>378.22</v>
      </c>
      <c r="O27" s="19"/>
      <c r="P27" s="19"/>
      <c r="Q27" s="29"/>
      <c r="R27" s="29"/>
      <c r="S27" s="29"/>
    </row>
    <row r="28" spans="1:19" s="3" customFormat="1" ht="25.5" x14ac:dyDescent="0.2">
      <c r="A28" s="33">
        <v>18</v>
      </c>
      <c r="B28" s="36" t="s">
        <v>48</v>
      </c>
      <c r="C28" s="36" t="s">
        <v>63</v>
      </c>
      <c r="D28" s="27" t="s">
        <v>66</v>
      </c>
      <c r="E28" s="28">
        <v>1</v>
      </c>
      <c r="F28" s="13">
        <v>300</v>
      </c>
      <c r="G28" s="14">
        <v>340</v>
      </c>
      <c r="H28" s="14">
        <v>347</v>
      </c>
      <c r="I28" s="15">
        <f t="shared" ref="I28:I35" si="12">AVERAGE(F28:H28)</f>
        <v>329</v>
      </c>
      <c r="J28" s="16">
        <f t="shared" ref="J28:J35" si="13">SQRT(((SUM((POWER(F28-I28,2)),(POWER(G28-I28,2)),(POWER(H28-I28,2))))/(COLUMNS(F28:H28)-1)))</f>
        <v>25.36</v>
      </c>
      <c r="K28" s="17">
        <f t="shared" ref="K28:K35" si="14">J28/I28*100</f>
        <v>7.7082066869300903</v>
      </c>
      <c r="L28" s="16">
        <f t="shared" ref="L28:L35" si="15">((E28/3)*(SUM(F28:H28)))</f>
        <v>329</v>
      </c>
      <c r="M28" s="18">
        <f t="shared" ref="M28:M35" si="16">L28/E28</f>
        <v>329</v>
      </c>
      <c r="N28" s="18">
        <f t="shared" ref="N28:N35" si="17">M28*E28</f>
        <v>329</v>
      </c>
      <c r="O28" s="19"/>
      <c r="P28" s="19"/>
      <c r="Q28" s="29"/>
      <c r="R28" s="29"/>
      <c r="S28" s="29"/>
    </row>
    <row r="29" spans="1:19" s="3" customFormat="1" ht="25.5" x14ac:dyDescent="0.2">
      <c r="A29" s="33">
        <v>19</v>
      </c>
      <c r="B29" s="36" t="s">
        <v>49</v>
      </c>
      <c r="C29" s="36" t="s">
        <v>63</v>
      </c>
      <c r="D29" s="27" t="s">
        <v>66</v>
      </c>
      <c r="E29" s="28">
        <v>2</v>
      </c>
      <c r="F29" s="13">
        <v>175</v>
      </c>
      <c r="G29" s="14">
        <v>200</v>
      </c>
      <c r="H29" s="14">
        <v>181.45</v>
      </c>
      <c r="I29" s="15">
        <f t="shared" si="12"/>
        <v>185.48</v>
      </c>
      <c r="J29" s="16">
        <f t="shared" si="13"/>
        <v>12.98</v>
      </c>
      <c r="K29" s="17">
        <f t="shared" si="14"/>
        <v>6.9980590899288302</v>
      </c>
      <c r="L29" s="16">
        <f t="shared" si="15"/>
        <v>370.97</v>
      </c>
      <c r="M29" s="18">
        <f t="shared" si="16"/>
        <v>185.49</v>
      </c>
      <c r="N29" s="18">
        <f t="shared" si="17"/>
        <v>370.98</v>
      </c>
      <c r="O29" s="19"/>
      <c r="P29" s="19"/>
      <c r="Q29" s="29"/>
      <c r="R29" s="29"/>
      <c r="S29" s="29"/>
    </row>
    <row r="30" spans="1:19" s="3" customFormat="1" ht="25.5" x14ac:dyDescent="0.2">
      <c r="A30" s="33">
        <v>20</v>
      </c>
      <c r="B30" s="36" t="s">
        <v>50</v>
      </c>
      <c r="C30" s="36" t="s">
        <v>63</v>
      </c>
      <c r="D30" s="27" t="s">
        <v>67</v>
      </c>
      <c r="E30" s="28">
        <v>2</v>
      </c>
      <c r="F30" s="13">
        <v>455</v>
      </c>
      <c r="G30" s="14">
        <v>520</v>
      </c>
      <c r="H30" s="14">
        <v>502.8</v>
      </c>
      <c r="I30" s="15">
        <f t="shared" si="12"/>
        <v>492.6</v>
      </c>
      <c r="J30" s="16">
        <f t="shared" si="13"/>
        <v>33.68</v>
      </c>
      <c r="K30" s="17">
        <f t="shared" si="14"/>
        <v>6.8371904181892003</v>
      </c>
      <c r="L30" s="16">
        <f t="shared" si="15"/>
        <v>985.2</v>
      </c>
      <c r="M30" s="18">
        <f t="shared" si="16"/>
        <v>492.6</v>
      </c>
      <c r="N30" s="18">
        <f t="shared" si="17"/>
        <v>985.2</v>
      </c>
      <c r="O30" s="19"/>
      <c r="P30" s="19"/>
      <c r="Q30" s="29"/>
      <c r="R30" s="29"/>
      <c r="S30" s="29"/>
    </row>
    <row r="31" spans="1:19" s="3" customFormat="1" ht="25.5" x14ac:dyDescent="0.2">
      <c r="A31" s="33">
        <v>21</v>
      </c>
      <c r="B31" s="36" t="s">
        <v>51</v>
      </c>
      <c r="C31" s="36" t="s">
        <v>63</v>
      </c>
      <c r="D31" s="27" t="s">
        <v>67</v>
      </c>
      <c r="E31" s="28">
        <v>3</v>
      </c>
      <c r="F31" s="13">
        <v>63</v>
      </c>
      <c r="G31" s="14">
        <v>61</v>
      </c>
      <c r="H31" s="14">
        <v>55.51</v>
      </c>
      <c r="I31" s="15">
        <f t="shared" ref="I31" si="18">AVERAGE(F31:H31)</f>
        <v>59.84</v>
      </c>
      <c r="J31" s="16">
        <f t="shared" ref="J31" si="19">SQRT(((SUM((POWER(F31-I31,2)),(POWER(G31-I31,2)),(POWER(H31-I31,2))))/(COLUMNS(F31:H31)-1)))</f>
        <v>3.88</v>
      </c>
      <c r="K31" s="17">
        <f t="shared" ref="K31" si="20">J31/I31*100</f>
        <v>6.4839572192513399</v>
      </c>
      <c r="L31" s="16">
        <f t="shared" ref="L31" si="21">((E31/3)*(SUM(F31:H31)))</f>
        <v>179.51</v>
      </c>
      <c r="M31" s="18">
        <f t="shared" ref="M31" si="22">L31/E31</f>
        <v>59.84</v>
      </c>
      <c r="N31" s="18">
        <f t="shared" ref="N31" si="23">M31*E31</f>
        <v>179.52</v>
      </c>
      <c r="O31" s="19"/>
      <c r="P31" s="19"/>
      <c r="Q31" s="29"/>
      <c r="R31" s="29"/>
      <c r="S31" s="29"/>
    </row>
    <row r="32" spans="1:19" s="3" customFormat="1" ht="25.5" x14ac:dyDescent="0.2">
      <c r="A32" s="33">
        <v>22</v>
      </c>
      <c r="B32" s="36" t="s">
        <v>52</v>
      </c>
      <c r="C32" s="36" t="s">
        <v>76</v>
      </c>
      <c r="D32" s="27" t="s">
        <v>66</v>
      </c>
      <c r="E32" s="28">
        <v>2</v>
      </c>
      <c r="F32" s="13">
        <v>680</v>
      </c>
      <c r="G32" s="14">
        <v>649</v>
      </c>
      <c r="H32" s="14">
        <v>599</v>
      </c>
      <c r="I32" s="15">
        <f t="shared" si="12"/>
        <v>642.66999999999996</v>
      </c>
      <c r="J32" s="16">
        <f t="shared" si="13"/>
        <v>40.869999999999997</v>
      </c>
      <c r="K32" s="17">
        <f t="shared" si="14"/>
        <v>6.3594068495495399</v>
      </c>
      <c r="L32" s="16">
        <f t="shared" si="15"/>
        <v>1285.33</v>
      </c>
      <c r="M32" s="18">
        <f t="shared" si="16"/>
        <v>642.66999999999996</v>
      </c>
      <c r="N32" s="18">
        <f t="shared" si="17"/>
        <v>1285.3399999999999</v>
      </c>
      <c r="O32" s="19"/>
      <c r="P32" s="19"/>
      <c r="Q32" s="29"/>
      <c r="R32" s="29"/>
      <c r="S32" s="29"/>
    </row>
    <row r="33" spans="1:19" s="3" customFormat="1" ht="25.5" x14ac:dyDescent="0.2">
      <c r="A33" s="33">
        <v>23</v>
      </c>
      <c r="B33" s="36" t="s">
        <v>53</v>
      </c>
      <c r="C33" s="36" t="s">
        <v>64</v>
      </c>
      <c r="D33" s="27" t="s">
        <v>26</v>
      </c>
      <c r="E33" s="28">
        <v>3</v>
      </c>
      <c r="F33" s="13">
        <v>725</v>
      </c>
      <c r="G33" s="14">
        <v>740</v>
      </c>
      <c r="H33" s="14">
        <v>764.64</v>
      </c>
      <c r="I33" s="15">
        <f t="shared" si="12"/>
        <v>743.21</v>
      </c>
      <c r="J33" s="16">
        <f t="shared" si="13"/>
        <v>20.010000000000002</v>
      </c>
      <c r="K33" s="17">
        <f t="shared" si="14"/>
        <v>2.6923749680440299</v>
      </c>
      <c r="L33" s="16">
        <f t="shared" si="15"/>
        <v>2229.64</v>
      </c>
      <c r="M33" s="18">
        <f t="shared" si="16"/>
        <v>743.21</v>
      </c>
      <c r="N33" s="18">
        <f t="shared" si="17"/>
        <v>2229.63</v>
      </c>
      <c r="O33" s="19"/>
      <c r="P33" s="19"/>
      <c r="Q33" s="29"/>
      <c r="R33" s="29"/>
      <c r="S33" s="29"/>
    </row>
    <row r="34" spans="1:19" s="3" customFormat="1" ht="38.25" x14ac:dyDescent="0.2">
      <c r="A34" s="33">
        <v>24</v>
      </c>
      <c r="B34" s="36" t="s">
        <v>54</v>
      </c>
      <c r="C34" s="36" t="s">
        <v>65</v>
      </c>
      <c r="D34" s="27" t="s">
        <v>66</v>
      </c>
      <c r="E34" s="28">
        <v>6</v>
      </c>
      <c r="F34" s="13">
        <v>125</v>
      </c>
      <c r="G34" s="14">
        <v>150</v>
      </c>
      <c r="H34" s="14">
        <v>133.65</v>
      </c>
      <c r="I34" s="15">
        <f t="shared" si="12"/>
        <v>136.22</v>
      </c>
      <c r="J34" s="16">
        <f t="shared" si="13"/>
        <v>12.7</v>
      </c>
      <c r="K34" s="17">
        <f t="shared" si="14"/>
        <v>9.3231537219204199</v>
      </c>
      <c r="L34" s="16">
        <f t="shared" si="15"/>
        <v>817.3</v>
      </c>
      <c r="M34" s="18">
        <f t="shared" si="16"/>
        <v>136.22</v>
      </c>
      <c r="N34" s="18">
        <f t="shared" si="17"/>
        <v>817.32</v>
      </c>
      <c r="O34" s="19"/>
      <c r="P34" s="19"/>
      <c r="Q34" s="29"/>
      <c r="R34" s="29"/>
      <c r="S34" s="29"/>
    </row>
    <row r="35" spans="1:19" s="3" customFormat="1" ht="38.25" x14ac:dyDescent="0.2">
      <c r="A35" s="33">
        <v>25</v>
      </c>
      <c r="B35" s="36" t="s">
        <v>77</v>
      </c>
      <c r="C35" s="36" t="s">
        <v>65</v>
      </c>
      <c r="D35" s="27" t="s">
        <v>66</v>
      </c>
      <c r="E35" s="28">
        <v>6</v>
      </c>
      <c r="F35" s="13">
        <v>137</v>
      </c>
      <c r="G35" s="14">
        <v>160</v>
      </c>
      <c r="H35" s="14">
        <v>159.96</v>
      </c>
      <c r="I35" s="15">
        <f t="shared" si="12"/>
        <v>152.32</v>
      </c>
      <c r="J35" s="16">
        <f t="shared" si="13"/>
        <v>13.27</v>
      </c>
      <c r="K35" s="17">
        <f t="shared" si="14"/>
        <v>8.7119222689075606</v>
      </c>
      <c r="L35" s="16">
        <f t="shared" si="15"/>
        <v>913.92</v>
      </c>
      <c r="M35" s="18">
        <f t="shared" si="16"/>
        <v>152.32</v>
      </c>
      <c r="N35" s="18">
        <f t="shared" si="17"/>
        <v>913.92</v>
      </c>
      <c r="O35" s="19"/>
      <c r="P35" s="19"/>
      <c r="Q35" s="29"/>
      <c r="R35" s="29"/>
      <c r="S35" s="29"/>
    </row>
    <row r="36" spans="1:19" ht="15.75" thickBot="1" x14ac:dyDescent="0.3">
      <c r="A36" s="32"/>
      <c r="B36" s="34" t="s">
        <v>16</v>
      </c>
      <c r="C36" s="34"/>
      <c r="D36" s="25"/>
      <c r="E36" s="26"/>
      <c r="F36" s="20"/>
      <c r="G36" s="20"/>
      <c r="H36" s="20"/>
      <c r="I36" s="21"/>
      <c r="J36" s="22"/>
      <c r="K36" s="22"/>
      <c r="L36" s="49" t="s">
        <v>17</v>
      </c>
      <c r="M36" s="49"/>
      <c r="N36" s="23">
        <f>SUM(N11:N35)</f>
        <v>25475.82</v>
      </c>
      <c r="O36" s="24"/>
      <c r="P36" s="24"/>
      <c r="Q36" s="30"/>
      <c r="R36" s="30"/>
      <c r="S36" s="30"/>
    </row>
    <row r="37" spans="1:19" ht="15.75" thickBot="1" x14ac:dyDescent="0.3">
      <c r="A37" s="50" t="s">
        <v>27</v>
      </c>
      <c r="B37" s="51"/>
      <c r="C37" s="51"/>
      <c r="D37" s="52"/>
      <c r="E37" s="52"/>
      <c r="F37" s="52"/>
      <c r="G37" s="52"/>
      <c r="H37" s="52"/>
      <c r="I37" s="52"/>
      <c r="J37" s="52"/>
      <c r="K37" s="52"/>
      <c r="L37" s="11"/>
      <c r="M37" s="12"/>
      <c r="N37" s="11"/>
      <c r="O37" s="11">
        <v>0.723169342596513</v>
      </c>
      <c r="P37" s="11"/>
    </row>
    <row r="38" spans="1:19" s="2" customFormat="1" ht="15.75" customHeight="1" x14ac:dyDescent="0.25">
      <c r="A38" s="58" t="s">
        <v>69</v>
      </c>
      <c r="B38" s="58"/>
      <c r="C38" s="59"/>
      <c r="D38" s="59"/>
      <c r="E38" s="59"/>
      <c r="F38" s="6"/>
      <c r="G38" s="6"/>
      <c r="H38" s="6"/>
      <c r="I38" s="7"/>
      <c r="J38" s="7"/>
      <c r="K38" s="8"/>
      <c r="L38" s="9"/>
      <c r="M38" s="9"/>
      <c r="N38" s="9"/>
      <c r="O38" s="1">
        <v>0.723169342596513</v>
      </c>
    </row>
    <row r="39" spans="1:19" s="2" customFormat="1" ht="15.75" x14ac:dyDescent="0.25">
      <c r="A39" s="46" t="s">
        <v>25</v>
      </c>
      <c r="B39" s="46"/>
      <c r="C39" s="46"/>
      <c r="D39" s="46"/>
      <c r="E39" s="46"/>
      <c r="F39" s="46"/>
      <c r="G39" s="46"/>
      <c r="H39" s="46"/>
      <c r="I39" s="10"/>
      <c r="J39" s="10"/>
      <c r="K39" s="10"/>
      <c r="L39" s="9"/>
      <c r="M39" s="9"/>
      <c r="N39" s="9"/>
      <c r="O39" s="1">
        <v>0.723169342596513</v>
      </c>
    </row>
    <row r="40" spans="1:19" x14ac:dyDescent="0.25">
      <c r="O40" s="1">
        <v>0.723169342596513</v>
      </c>
    </row>
    <row r="41" spans="1:19" x14ac:dyDescent="0.25">
      <c r="O41" s="1">
        <v>0.723169342596513</v>
      </c>
    </row>
    <row r="42" spans="1:19" x14ac:dyDescent="0.25">
      <c r="O42" s="1">
        <v>0.723169342596513</v>
      </c>
    </row>
    <row r="43" spans="1:19" x14ac:dyDescent="0.25">
      <c r="O43" s="1">
        <v>0.723169342596513</v>
      </c>
    </row>
    <row r="44" spans="1:19" x14ac:dyDescent="0.25">
      <c r="O44" s="1">
        <v>0.723169342596513</v>
      </c>
    </row>
    <row r="45" spans="1:19" x14ac:dyDescent="0.25">
      <c r="O45" s="1">
        <v>0.723169342596513</v>
      </c>
    </row>
    <row r="46" spans="1:19" x14ac:dyDescent="0.25">
      <c r="O46" s="1">
        <v>0.723169342596513</v>
      </c>
    </row>
    <row r="47" spans="1:19" x14ac:dyDescent="0.25">
      <c r="O47" s="1">
        <v>0.723169342596513</v>
      </c>
    </row>
    <row r="48" spans="1:19" x14ac:dyDescent="0.25">
      <c r="O48" s="1">
        <v>0.723169342596513</v>
      </c>
    </row>
    <row r="49" spans="15:15" x14ac:dyDescent="0.25">
      <c r="O49" s="1">
        <v>0.723169342596513</v>
      </c>
    </row>
    <row r="50" spans="15:15" x14ac:dyDescent="0.25">
      <c r="O50" s="1">
        <v>0.723169342596513</v>
      </c>
    </row>
    <row r="51" spans="15:15" x14ac:dyDescent="0.25">
      <c r="O51" s="1">
        <v>0.723169342596513</v>
      </c>
    </row>
    <row r="52" spans="15:15" x14ac:dyDescent="0.25">
      <c r="O52" s="1">
        <v>0.723169342596513</v>
      </c>
    </row>
    <row r="53" spans="15:15" x14ac:dyDescent="0.25">
      <c r="O53" s="1">
        <v>0.723169342596513</v>
      </c>
    </row>
    <row r="54" spans="15:15" x14ac:dyDescent="0.25">
      <c r="O54" s="1">
        <v>0.723169342596513</v>
      </c>
    </row>
    <row r="55" spans="15:15" x14ac:dyDescent="0.25">
      <c r="O55" s="1">
        <v>0.723169342596513</v>
      </c>
    </row>
    <row r="56" spans="15:15" x14ac:dyDescent="0.25">
      <c r="O56" s="1">
        <v>0.723169342596513</v>
      </c>
    </row>
    <row r="57" spans="15:15" x14ac:dyDescent="0.25">
      <c r="O57" s="1">
        <v>0.723169342596513</v>
      </c>
    </row>
    <row r="58" spans="15:15" x14ac:dyDescent="0.25">
      <c r="O58" s="1">
        <v>0.723169342596513</v>
      </c>
    </row>
    <row r="59" spans="15:15" x14ac:dyDescent="0.25">
      <c r="O59" s="1">
        <v>0.723169342596513</v>
      </c>
    </row>
    <row r="60" spans="15:15" x14ac:dyDescent="0.25">
      <c r="O60" s="1">
        <v>0.723169342596513</v>
      </c>
    </row>
    <row r="61" spans="15:15" x14ac:dyDescent="0.25">
      <c r="O61" s="1">
        <v>0.723169342596513</v>
      </c>
    </row>
    <row r="62" spans="15:15" x14ac:dyDescent="0.25">
      <c r="O62" s="1">
        <v>0.723169342596513</v>
      </c>
    </row>
    <row r="63" spans="15:15" x14ac:dyDescent="0.25">
      <c r="O63" s="1">
        <v>0.723169342596513</v>
      </c>
    </row>
  </sheetData>
  <mergeCells count="29">
    <mergeCell ref="A39:H39"/>
    <mergeCell ref="F8:H8"/>
    <mergeCell ref="I8:K8"/>
    <mergeCell ref="L8:N8"/>
    <mergeCell ref="L36:M36"/>
    <mergeCell ref="A37:K37"/>
    <mergeCell ref="L9:L10"/>
    <mergeCell ref="I9:I10"/>
    <mergeCell ref="J9:J10"/>
    <mergeCell ref="K9:K10"/>
    <mergeCell ref="M9:M10"/>
    <mergeCell ref="N9:N10"/>
    <mergeCell ref="D8:D10"/>
    <mergeCell ref="A38:E38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2026-08-28T14:17:01Z</dcterms:modified>
</cp:coreProperties>
</file>