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TiiT\Desktop\Татьяна\2026\НМЦК\Макаров\Березка лекарства\"/>
    </mc:Choice>
  </mc:AlternateContent>
  <xr:revisionPtr revIDLastSave="0" documentId="13_ncr:1_{607367C3-7346-47DA-88E5-AD8D0246786F}" xr6:coauthVersionLast="47" xr6:coauthVersionMax="47" xr10:uidLastSave="{00000000-0000-0000-0000-000000000000}"/>
  <bookViews>
    <workbookView xWindow="-120" yWindow="-120" windowWidth="29040" windowHeight="15840" xr2:uid="{00000000-000D-0000-FFFF-FFFF00000000}"/>
  </bookViews>
  <sheets>
    <sheet name="Пневмо ЦКЕП" sheetId="2" r:id="rId1"/>
  </sheets>
  <definedNames>
    <definedName name="_xlnm.Print_Area" localSheetId="0">'Пневмо ЦКЕП'!$A$1:$R$19</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7" i="2" l="1"/>
  <c r="R8" i="2"/>
  <c r="R9" i="2"/>
  <c r="R10" i="2"/>
  <c r="R11" i="2"/>
  <c r="R12" i="2"/>
  <c r="R13" i="2"/>
  <c r="N7" i="2"/>
  <c r="N8" i="2"/>
  <c r="N9" i="2"/>
  <c r="N10" i="2"/>
  <c r="N11" i="2"/>
  <c r="N12" i="2"/>
  <c r="N13" i="2"/>
  <c r="N6" i="2"/>
  <c r="K7" i="2"/>
  <c r="K8" i="2"/>
  <c r="L8" i="2" s="1"/>
  <c r="K9" i="2"/>
  <c r="L9" i="2" s="1"/>
  <c r="K10" i="2"/>
  <c r="L10" i="2" s="1"/>
  <c r="K11" i="2"/>
  <c r="K12" i="2"/>
  <c r="K13" i="2"/>
  <c r="K6" i="2"/>
  <c r="L6" i="2" s="1"/>
  <c r="L12" i="2"/>
  <c r="Q12" i="2"/>
  <c r="M12" i="2"/>
  <c r="O12" i="2"/>
  <c r="P12" i="2" s="1"/>
  <c r="L7" i="2"/>
  <c r="M7" i="2"/>
  <c r="M8" i="2"/>
  <c r="M9" i="2"/>
  <c r="M10" i="2"/>
  <c r="M11" i="2"/>
  <c r="L13" i="2"/>
  <c r="M13" i="2"/>
  <c r="R6" i="2"/>
  <c r="M6" i="2"/>
  <c r="O7" i="2" l="1"/>
  <c r="P7" i="2" s="1"/>
  <c r="O11" i="2"/>
  <c r="P11" i="2" s="1"/>
  <c r="L11" i="2"/>
  <c r="O13" i="2"/>
  <c r="P13" i="2" s="1"/>
  <c r="Q13" i="2"/>
  <c r="Q11" i="2"/>
  <c r="Q10" i="2"/>
  <c r="Q9" i="2"/>
  <c r="Q8" i="2"/>
  <c r="Q7" i="2"/>
  <c r="O10" i="2"/>
  <c r="P10" i="2" s="1"/>
  <c r="O9" i="2"/>
  <c r="P9" i="2" s="1"/>
  <c r="O8" i="2"/>
  <c r="P8" i="2" s="1"/>
  <c r="Q6" i="2"/>
  <c r="O6" i="2"/>
  <c r="P6" i="2" s="1"/>
  <c r="R14" i="2"/>
  <c r="C3" i="2" l="1"/>
  <c r="Q14" i="2"/>
</calcChain>
</file>

<file path=xl/sharedStrings.xml><?xml version="1.0" encoding="utf-8"?>
<sst xmlns="http://schemas.openxmlformats.org/spreadsheetml/2006/main" count="50" uniqueCount="40">
  <si>
    <t>А.Ф. Макаров</t>
  </si>
  <si>
    <t>дата</t>
  </si>
  <si>
    <t>Начальник планово-экономического отдела:</t>
  </si>
  <si>
    <t>Д.С. Вяткин</t>
  </si>
  <si>
    <t>Обоснование начальной (максимальной) цены контракта, цены контракта, заключаемого с единственным поставщиком (подрядчиком, исполнителем) (Н(М)ЦК, ЦКЕП)</t>
  </si>
  <si>
    <t>Источник №1</t>
  </si>
  <si>
    <t>Источник №2</t>
  </si>
  <si>
    <t>Источник №3</t>
  </si>
  <si>
    <t>Источник №4</t>
  </si>
  <si>
    <t>Источник №5</t>
  </si>
  <si>
    <t>Округление</t>
  </si>
  <si>
    <t>Кол-во знач.</t>
  </si>
  <si>
    <t>Сред. квадр. откл. σ=</t>
  </si>
  <si>
    <t>Совокупность значений</t>
  </si>
  <si>
    <t>№ п/п</t>
  </si>
  <si>
    <t>Наименование товара, работ, услуг</t>
  </si>
  <si>
    <t>Существенные условия исполнения контракта</t>
  </si>
  <si>
    <t>Объем</t>
  </si>
  <si>
    <t>Кол-во</t>
  </si>
  <si>
    <t>Цена за ед.изм.</t>
  </si>
  <si>
    <t>Рассчет Н(М)ЦК, ЦКЕП произвел:</t>
  </si>
  <si>
    <t>подпись, расшифровка подписи</t>
  </si>
  <si>
    <t>Средняя цена (руб.)</t>
  </si>
  <si>
    <t>Коэфф. вариации V=</t>
  </si>
  <si>
    <t>Н(М)ЦК по средней цене</t>
  </si>
  <si>
    <t>ЦКЕП по наименьшей цене</t>
  </si>
  <si>
    <t>Цена контракта, заключаемого с единственным поставщиком</t>
  </si>
  <si>
    <t>В связи с тем, что коэффициенты вариации не превышают 33%, указанные значения считаются однородными и принимаются для расчета стоимости продукции. Цена договора не должна превышать начальную максимальную цену контракта, рассчитанную методом сопоставимых рыночных цен. Цена договора определена на основании наименьшей из предложенных цен (коммерческих предложений), эта сумма минимальная. При расчете корректирующие коэффициенты и индексы не применялись.</t>
  </si>
  <si>
    <t>Ед. изм.</t>
  </si>
  <si>
    <t>шт.</t>
  </si>
  <si>
    <t>уп.</t>
  </si>
  <si>
    <t>Лидаза 1280 МЕ лиофилизат для приготовления раствора ампулы 10 шт.</t>
  </si>
  <si>
    <t>Димефосфон 15% раствор для приема внутрь 100 мл</t>
  </si>
  <si>
    <t>Лонгидаза 3000 МЕ лиофилизат для приготовления раствора флакон, 5 шт.</t>
  </si>
  <si>
    <t>Визомитин 0,155 мкг/мл капли глазные 10 мл флакон</t>
  </si>
  <si>
    <t>Мексидол 50 мг/мл раствор для внутривенного и внутримышечного введения 5 мл ампулы, 10 шт.</t>
  </si>
  <si>
    <t>Эмоксипин 10 мг/мл раствор для инъекций 1 мл ампулы, 10 шт.</t>
  </si>
  <si>
    <t>Дексмедин 100 мкг/мл концентрат для приготовления раствора для инфузий 2 мл ампула, 5 шт.</t>
  </si>
  <si>
    <t>Флуимуцил 100 мг/мл раствор для внутривенного введения и ингаляций 3 мл ампула, 5 шт.</t>
  </si>
  <si>
    <t>07.04.2026г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</si>
</sst>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р_."/>
    <numFmt numFmtId="165" formatCode="0.000"/>
    <numFmt numFmtId="166" formatCode="#,##0.00\ _₽"/>
    <numFmt numFmtId="167" formatCode="#,##0.00\ &quot;₽&quot;"/>
  </numFmts>
  <fonts count="14" x14ac:knownFonts="1">
    <font>
      <sz val="10"/>
      <name val="Arial"/>
      <family val="2"/>
      <charset val="204"/>
    </font>
    <font>
      <sz val="10"/>
      <name val="Arial"/>
      <family val="2"/>
      <charset val="204"/>
    </font>
    <font>
      <sz val="10"/>
      <color indexed="8"/>
      <name val="Times New Roman"/>
      <family val="1"/>
      <charset val="204"/>
    </font>
    <font>
      <b/>
      <sz val="10"/>
      <color indexed="8"/>
      <name val="Times New Roman"/>
      <family val="1"/>
      <charset val="204"/>
    </font>
    <font>
      <sz val="10"/>
      <name val="Times New Roman"/>
      <family val="1"/>
      <charset val="204"/>
    </font>
    <font>
      <sz val="11"/>
      <color indexed="8"/>
      <name val="Times New Roman"/>
      <family val="1"/>
      <charset val="204"/>
    </font>
    <font>
      <sz val="11"/>
      <color theme="1"/>
      <name val="Calibri"/>
      <family val="2"/>
      <scheme val="minor"/>
    </font>
    <font>
      <sz val="10"/>
      <color rgb="FF000000"/>
      <name val="Times New Roman"/>
      <family val="1"/>
      <charset val="204"/>
    </font>
    <font>
      <u/>
      <sz val="11"/>
      <color theme="10"/>
      <name val="Calibri"/>
      <family val="2"/>
      <scheme val="minor"/>
    </font>
    <font>
      <u/>
      <sz val="11"/>
      <color theme="10"/>
      <name val="Times New Roman"/>
      <family val="1"/>
      <charset val="204"/>
    </font>
    <font>
      <b/>
      <sz val="10"/>
      <color rgb="FF000000"/>
      <name val="Times New Roman"/>
      <family val="1"/>
      <charset val="204"/>
    </font>
    <font>
      <b/>
      <sz val="11"/>
      <color indexed="8"/>
      <name val="Times New Roman"/>
      <family val="1"/>
      <charset val="204"/>
    </font>
    <font>
      <i/>
      <sz val="11"/>
      <color indexed="8"/>
      <name val="Times New Roman"/>
      <family val="1"/>
      <charset val="204"/>
    </font>
    <font>
      <b/>
      <sz val="11"/>
      <color rgb="FF000000"/>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
    <xf numFmtId="0" fontId="0" fillId="0" borderId="0"/>
    <xf numFmtId="0" fontId="1" fillId="0" borderId="0"/>
    <xf numFmtId="0" fontId="6" fillId="0" borderId="0"/>
    <xf numFmtId="0" fontId="8" fillId="0" borderId="0" applyNumberFormat="0" applyFill="0" applyBorder="0" applyAlignment="0" applyProtection="0"/>
  </cellStyleXfs>
  <cellXfs count="47">
    <xf numFmtId="0" fontId="0" fillId="0" borderId="0" xfId="0"/>
    <xf numFmtId="0" fontId="2" fillId="2" borderId="0" xfId="1" applyFont="1" applyFill="1"/>
    <xf numFmtId="0" fontId="3" fillId="2" borderId="0" xfId="1" applyFont="1" applyFill="1" applyBorder="1" applyAlignment="1">
      <alignment horizontal="left" wrapText="1"/>
    </xf>
    <xf numFmtId="0" fontId="5" fillId="2" borderId="0" xfId="1" applyFont="1" applyFill="1" applyAlignment="1" applyProtection="1">
      <alignment vertical="center"/>
      <protection locked="0"/>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left" vertical="center" wrapText="1"/>
    </xf>
    <xf numFmtId="1" fontId="7" fillId="0" borderId="2" xfId="2" applyNumberFormat="1" applyFont="1" applyBorder="1" applyAlignment="1">
      <alignment horizontal="center" vertical="center"/>
    </xf>
    <xf numFmtId="0" fontId="2" fillId="2" borderId="0" xfId="1" applyFont="1" applyFill="1" applyBorder="1" applyAlignment="1">
      <alignment wrapText="1"/>
    </xf>
    <xf numFmtId="0" fontId="5" fillId="2" borderId="0" xfId="1" applyFont="1" applyFill="1" applyBorder="1" applyAlignment="1" applyProtection="1">
      <alignment vertical="center"/>
      <protection locked="0"/>
    </xf>
    <xf numFmtId="0" fontId="9" fillId="0" borderId="0" xfId="3" applyFont="1"/>
    <xf numFmtId="0" fontId="10" fillId="0" borderId="0" xfId="2" applyFont="1" applyBorder="1"/>
    <xf numFmtId="0" fontId="7" fillId="0" borderId="2" xfId="2" applyFont="1" applyBorder="1" applyAlignment="1">
      <alignment vertical="center" wrapText="1"/>
    </xf>
    <xf numFmtId="0" fontId="5" fillId="2" borderId="0" xfId="1" applyFont="1" applyFill="1"/>
    <xf numFmtId="0" fontId="11" fillId="2" borderId="0" xfId="1" applyFont="1" applyFill="1" applyBorder="1" applyAlignment="1">
      <alignment vertical="center" wrapText="1"/>
    </xf>
    <xf numFmtId="0" fontId="13" fillId="0" borderId="0" xfId="2" applyFont="1" applyBorder="1"/>
    <xf numFmtId="0" fontId="5" fillId="2" borderId="0" xfId="1" applyFont="1" applyFill="1" applyBorder="1"/>
    <xf numFmtId="0" fontId="5" fillId="2" borderId="0" xfId="1" applyFont="1" applyFill="1" applyBorder="1" applyAlignment="1" applyProtection="1">
      <alignment vertical="top" wrapText="1"/>
      <protection locked="0"/>
    </xf>
    <xf numFmtId="0" fontId="5" fillId="0" borderId="0" xfId="1" applyFont="1" applyBorder="1" applyAlignment="1"/>
    <xf numFmtId="0" fontId="2" fillId="2" borderId="0" xfId="1" applyFont="1" applyFill="1" applyAlignment="1">
      <alignment vertical="center"/>
    </xf>
    <xf numFmtId="4" fontId="3" fillId="2" borderId="0" xfId="1" applyNumberFormat="1" applyFont="1" applyFill="1" applyBorder="1" applyAlignment="1">
      <alignment vertical="center"/>
    </xf>
    <xf numFmtId="165" fontId="2" fillId="2" borderId="2" xfId="1" applyNumberFormat="1" applyFont="1" applyFill="1" applyBorder="1" applyAlignment="1">
      <alignment horizontal="center" vertical="center" wrapText="1"/>
    </xf>
    <xf numFmtId="166" fontId="7" fillId="0" borderId="2" xfId="2" applyNumberFormat="1" applyFont="1" applyBorder="1" applyAlignment="1">
      <alignment horizontal="center" vertical="center"/>
    </xf>
    <xf numFmtId="166" fontId="2" fillId="2" borderId="2" xfId="1" applyNumberFormat="1" applyFont="1" applyFill="1" applyBorder="1" applyAlignment="1">
      <alignment horizontal="center" vertical="center" wrapText="1"/>
    </xf>
    <xf numFmtId="166" fontId="3" fillId="2" borderId="2" xfId="1" applyNumberFormat="1" applyFont="1" applyFill="1" applyBorder="1" applyAlignment="1">
      <alignment horizontal="center" vertical="center" wrapText="1"/>
    </xf>
    <xf numFmtId="166" fontId="2" fillId="2" borderId="2" xfId="1" applyNumberFormat="1" applyFont="1" applyFill="1" applyBorder="1" applyAlignment="1">
      <alignment horizontal="center" vertical="center"/>
    </xf>
    <xf numFmtId="166" fontId="3" fillId="2" borderId="4" xfId="1" applyNumberFormat="1" applyFont="1" applyFill="1" applyBorder="1" applyAlignment="1">
      <alignment horizontal="center" vertical="center"/>
    </xf>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166" fontId="10" fillId="0" borderId="2" xfId="2" applyNumberFormat="1" applyFont="1" applyBorder="1" applyAlignment="1">
      <alignment horizontal="center" vertical="center"/>
    </xf>
    <xf numFmtId="0" fontId="2" fillId="2" borderId="0" xfId="1" applyFont="1" applyFill="1" applyBorder="1" applyAlignment="1">
      <alignment horizontal="left" vertical="top" wrapText="1"/>
    </xf>
    <xf numFmtId="0" fontId="2" fillId="2" borderId="2" xfId="1" applyFont="1" applyFill="1" applyBorder="1" applyAlignment="1">
      <alignment horizontal="left" vertical="center" wrapText="1"/>
    </xf>
    <xf numFmtId="0" fontId="2" fillId="2" borderId="3" xfId="1" applyFont="1" applyFill="1" applyBorder="1" applyAlignment="1">
      <alignment horizontal="left" vertical="center" wrapText="1"/>
    </xf>
    <xf numFmtId="0" fontId="12" fillId="2" borderId="5" xfId="1" applyFont="1" applyFill="1" applyBorder="1" applyAlignment="1" applyProtection="1">
      <alignment horizontal="right" wrapText="1"/>
      <protection locked="0"/>
    </xf>
    <xf numFmtId="0" fontId="5" fillId="2" borderId="1" xfId="1" applyFont="1" applyFill="1" applyBorder="1" applyAlignment="1" applyProtection="1">
      <alignment horizontal="right" wrapText="1"/>
      <protection locked="0"/>
    </xf>
    <xf numFmtId="0" fontId="5" fillId="2" borderId="0" xfId="1" applyFont="1" applyFill="1" applyBorder="1" applyAlignment="1">
      <alignment horizontal="left"/>
    </xf>
    <xf numFmtId="0" fontId="11" fillId="2" borderId="0" xfId="1" applyFont="1" applyFill="1" applyBorder="1" applyAlignment="1">
      <alignment horizontal="center" vertical="center" wrapText="1"/>
    </xf>
    <xf numFmtId="0" fontId="4" fillId="2" borderId="2" xfId="1" applyFont="1" applyFill="1" applyBorder="1" applyAlignment="1">
      <alignment horizontal="center" vertical="center" wrapText="1"/>
    </xf>
    <xf numFmtId="167" fontId="3" fillId="2" borderId="2" xfId="1" applyNumberFormat="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14" fontId="5" fillId="2" borderId="1" xfId="1" applyNumberFormat="1" applyFont="1" applyFill="1" applyBorder="1" applyAlignment="1">
      <alignment horizontal="center"/>
    </xf>
    <xf numFmtId="0" fontId="3" fillId="2" borderId="2"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12" fillId="2" borderId="0" xfId="1" applyFont="1" applyFill="1" applyBorder="1" applyAlignment="1" applyProtection="1">
      <alignment horizontal="center" wrapText="1"/>
      <protection locked="0"/>
    </xf>
    <xf numFmtId="0" fontId="2" fillId="2" borderId="0" xfId="1" applyFont="1" applyFill="1" applyBorder="1" applyAlignment="1">
      <alignment horizontal="left" wrapText="1"/>
    </xf>
  </cellXfs>
  <cellStyles count="4">
    <cellStyle name="Гиперссылка" xfId="3" builtinId="8"/>
    <cellStyle name="Обычный" xfId="0" builtinId="0"/>
    <cellStyle name="Обычный 2" xfId="1" xr:uid="{00000000-0005-0000-0000-000002000000}"/>
    <cellStyle name="Обычный 3" xfId="2" xr:uid="{00000000-0005-0000-0000-000003000000}"/>
  </cellStyles>
  <dxfs count="6">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12</xdr:col>
      <xdr:colOff>19050</xdr:colOff>
      <xdr:row>2</xdr:row>
      <xdr:rowOff>0</xdr:rowOff>
    </xdr:from>
    <xdr:to>
      <xdr:col>13</xdr:col>
      <xdr:colOff>0</xdr:colOff>
      <xdr:row>2</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11</xdr:col>
      <xdr:colOff>19050</xdr:colOff>
      <xdr:row>2</xdr:row>
      <xdr:rowOff>0</xdr:rowOff>
    </xdr:from>
    <xdr:to>
      <xdr:col>11</xdr:col>
      <xdr:colOff>1019175</xdr:colOff>
      <xdr:row>2</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18</xdr:col>
      <xdr:colOff>952500</xdr:colOff>
      <xdr:row>2</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266700</xdr:colOff>
      <xdr:row>2</xdr:row>
      <xdr:rowOff>0</xdr:rowOff>
    </xdr:from>
    <xdr:to>
      <xdr:col>18</xdr:col>
      <xdr:colOff>419100</xdr:colOff>
      <xdr:row>2</xdr:row>
      <xdr:rowOff>0</xdr:rowOff>
    </xdr:to>
    <xdr:pic>
      <xdr:nvPicPr>
        <xdr:cNvPr id="5" name="Picture 6">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12</xdr:col>
      <xdr:colOff>19050</xdr:colOff>
      <xdr:row>2</xdr:row>
      <xdr:rowOff>0</xdr:rowOff>
    </xdr:from>
    <xdr:to>
      <xdr:col>13</xdr:col>
      <xdr:colOff>0</xdr:colOff>
      <xdr:row>2</xdr:row>
      <xdr:rowOff>0</xdr:rowOff>
    </xdr:to>
    <xdr:pic>
      <xdr:nvPicPr>
        <xdr:cNvPr id="6" name="Picture 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11</xdr:col>
      <xdr:colOff>19050</xdr:colOff>
      <xdr:row>2</xdr:row>
      <xdr:rowOff>0</xdr:rowOff>
    </xdr:from>
    <xdr:to>
      <xdr:col>11</xdr:col>
      <xdr:colOff>1019175</xdr:colOff>
      <xdr:row>2</xdr:row>
      <xdr:rowOff>0</xdr:rowOff>
    </xdr:to>
    <xdr:pic>
      <xdr:nvPicPr>
        <xdr:cNvPr id="7" name="Picture 2">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18</xdr:col>
      <xdr:colOff>952500</xdr:colOff>
      <xdr:row>2</xdr:row>
      <xdr:rowOff>0</xdr:rowOff>
    </xdr:to>
    <xdr:pic>
      <xdr:nvPicPr>
        <xdr:cNvPr id="8" name="Picture 5">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266700</xdr:colOff>
      <xdr:row>2</xdr:row>
      <xdr:rowOff>0</xdr:rowOff>
    </xdr:from>
    <xdr:to>
      <xdr:col>18</xdr:col>
      <xdr:colOff>419100</xdr:colOff>
      <xdr:row>2</xdr:row>
      <xdr:rowOff>0</xdr:rowOff>
    </xdr:to>
    <xdr:pic>
      <xdr:nvPicPr>
        <xdr:cNvPr id="9" name="Picture 6">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17</xdr:col>
      <xdr:colOff>19050</xdr:colOff>
      <xdr:row>2</xdr:row>
      <xdr:rowOff>0</xdr:rowOff>
    </xdr:from>
    <xdr:to>
      <xdr:col>18</xdr:col>
      <xdr:colOff>0</xdr:colOff>
      <xdr:row>2</xdr:row>
      <xdr:rowOff>0</xdr:rowOff>
    </xdr:to>
    <xdr:pic>
      <xdr:nvPicPr>
        <xdr:cNvPr id="10" name="Picture 1">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54338" y="1733550"/>
          <a:ext cx="1100137"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16</xdr:col>
      <xdr:colOff>19050</xdr:colOff>
      <xdr:row>2</xdr:row>
      <xdr:rowOff>0</xdr:rowOff>
    </xdr:from>
    <xdr:to>
      <xdr:col>16</xdr:col>
      <xdr:colOff>952500</xdr:colOff>
      <xdr:row>2</xdr:row>
      <xdr:rowOff>0</xdr:rowOff>
    </xdr:to>
    <xdr:pic>
      <xdr:nvPicPr>
        <xdr:cNvPr id="11" name="Picture 2">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35150"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9"/>
  <sheetViews>
    <sheetView tabSelected="1" view="pageBreakPreview" topLeftCell="A2" zoomScaleNormal="50" zoomScaleSheetLayoutView="100" workbookViewId="0">
      <selection activeCell="R14" sqref="R14"/>
    </sheetView>
  </sheetViews>
  <sheetFormatPr defaultColWidth="9.140625" defaultRowHeight="15" x14ac:dyDescent="0.25"/>
  <cols>
    <col min="1" max="1" width="3.7109375" style="13" customWidth="1"/>
    <col min="2" max="2" width="45.7109375" style="13" customWidth="1"/>
    <col min="3" max="3" width="19.7109375" style="13" hidden="1" customWidth="1"/>
    <col min="4" max="5" width="6.7109375" style="13" customWidth="1"/>
    <col min="6" max="8" width="12.7109375" style="13" customWidth="1"/>
    <col min="9" max="10" width="13.42578125" style="13" hidden="1" customWidth="1"/>
    <col min="11" max="12" width="12.7109375" style="13" customWidth="1"/>
    <col min="13" max="13" width="6.7109375" style="13" customWidth="1"/>
    <col min="14" max="14" width="9.7109375" style="13" customWidth="1"/>
    <col min="15" max="15" width="6.7109375" style="13" customWidth="1"/>
    <col min="16" max="16" width="15.7109375" style="13" customWidth="1"/>
    <col min="17" max="18" width="12.7109375" style="13" customWidth="1"/>
    <col min="19" max="19" width="14.28515625" style="13" customWidth="1"/>
    <col min="20" max="20" width="22.7109375" style="13" customWidth="1"/>
    <col min="21" max="21" width="3" style="13" customWidth="1"/>
    <col min="22" max="22" width="0" style="13" hidden="1" customWidth="1"/>
    <col min="23" max="23" width="9.5703125" style="13" hidden="1" customWidth="1"/>
    <col min="24" max="16384" width="9.140625" style="13"/>
  </cols>
  <sheetData>
    <row r="1" spans="1:23" s="1" customFormat="1" ht="63" hidden="1" customHeight="1" x14ac:dyDescent="0.2">
      <c r="N1" s="32"/>
      <c r="O1" s="32"/>
      <c r="P1" s="32"/>
      <c r="Q1" s="32"/>
      <c r="R1" s="32"/>
      <c r="S1" s="2"/>
      <c r="T1" s="2"/>
    </row>
    <row r="2" spans="1:23" ht="60" customHeight="1" x14ac:dyDescent="0.25">
      <c r="A2" s="38" t="s">
        <v>4</v>
      </c>
      <c r="B2" s="38"/>
      <c r="C2" s="38"/>
      <c r="D2" s="38"/>
      <c r="E2" s="38"/>
      <c r="F2" s="38"/>
      <c r="G2" s="38"/>
      <c r="H2" s="38"/>
      <c r="I2" s="38"/>
      <c r="J2" s="38"/>
      <c r="K2" s="38"/>
      <c r="L2" s="38"/>
      <c r="M2" s="38"/>
      <c r="N2" s="38"/>
      <c r="O2" s="38"/>
      <c r="P2" s="38"/>
      <c r="Q2" s="38"/>
      <c r="R2" s="38"/>
      <c r="S2" s="14"/>
      <c r="T2" s="14"/>
      <c r="U2" s="14"/>
      <c r="V2" s="14"/>
      <c r="W2" s="14"/>
    </row>
    <row r="3" spans="1:23" s="19" customFormat="1" ht="35.85" customHeight="1" x14ac:dyDescent="0.2">
      <c r="A3" s="39" t="s">
        <v>26</v>
      </c>
      <c r="B3" s="39"/>
      <c r="C3" s="40">
        <f>VALUE(R14)</f>
        <v>84765.5</v>
      </c>
      <c r="D3" s="40"/>
      <c r="E3" s="40"/>
      <c r="F3" s="41" t="s">
        <v>5</v>
      </c>
      <c r="G3" s="41" t="s">
        <v>6</v>
      </c>
      <c r="H3" s="41" t="s">
        <v>7</v>
      </c>
      <c r="I3" s="41" t="s">
        <v>8</v>
      </c>
      <c r="J3" s="41" t="s">
        <v>9</v>
      </c>
      <c r="K3" s="41" t="s">
        <v>22</v>
      </c>
      <c r="L3" s="41" t="s">
        <v>10</v>
      </c>
      <c r="M3" s="39" t="s">
        <v>11</v>
      </c>
      <c r="N3" s="39" t="s">
        <v>12</v>
      </c>
      <c r="O3" s="39" t="s">
        <v>23</v>
      </c>
      <c r="P3" s="39" t="s">
        <v>13</v>
      </c>
      <c r="Q3" s="41" t="s">
        <v>24</v>
      </c>
      <c r="R3" s="43" t="s">
        <v>25</v>
      </c>
    </row>
    <row r="4" spans="1:23" s="19" customFormat="1" ht="12.75" x14ac:dyDescent="0.2">
      <c r="A4" s="39" t="s">
        <v>14</v>
      </c>
      <c r="B4" s="39" t="s">
        <v>15</v>
      </c>
      <c r="C4" s="44" t="s">
        <v>16</v>
      </c>
      <c r="D4" s="39" t="s">
        <v>17</v>
      </c>
      <c r="E4" s="39"/>
      <c r="F4" s="41"/>
      <c r="G4" s="41"/>
      <c r="H4" s="41"/>
      <c r="I4" s="41"/>
      <c r="J4" s="41"/>
      <c r="K4" s="41"/>
      <c r="L4" s="41"/>
      <c r="M4" s="39"/>
      <c r="N4" s="39"/>
      <c r="O4" s="39"/>
      <c r="P4" s="39"/>
      <c r="Q4" s="41"/>
      <c r="R4" s="43"/>
    </row>
    <row r="5" spans="1:23" s="19" customFormat="1" ht="25.5" x14ac:dyDescent="0.2">
      <c r="A5" s="39"/>
      <c r="B5" s="39"/>
      <c r="C5" s="44"/>
      <c r="D5" s="4" t="s">
        <v>28</v>
      </c>
      <c r="E5" s="4" t="s">
        <v>18</v>
      </c>
      <c r="F5" s="5" t="s">
        <v>19</v>
      </c>
      <c r="G5" s="5" t="s">
        <v>19</v>
      </c>
      <c r="H5" s="5" t="s">
        <v>19</v>
      </c>
      <c r="I5" s="5" t="s">
        <v>19</v>
      </c>
      <c r="J5" s="5" t="s">
        <v>19</v>
      </c>
      <c r="K5" s="41"/>
      <c r="L5" s="41"/>
      <c r="M5" s="39"/>
      <c r="N5" s="39"/>
      <c r="O5" s="39"/>
      <c r="P5" s="39"/>
      <c r="Q5" s="41"/>
      <c r="R5" s="43"/>
    </row>
    <row r="6" spans="1:23" s="19" customFormat="1" ht="25.5" x14ac:dyDescent="0.2">
      <c r="A6" s="28">
        <v>1</v>
      </c>
      <c r="B6" s="12" t="s">
        <v>31</v>
      </c>
      <c r="C6" s="28"/>
      <c r="D6" s="27" t="s">
        <v>30</v>
      </c>
      <c r="E6" s="7">
        <v>2</v>
      </c>
      <c r="F6" s="22">
        <v>1587</v>
      </c>
      <c r="G6" s="22">
        <v>1359</v>
      </c>
      <c r="H6" s="31">
        <v>1118.95</v>
      </c>
      <c r="I6" s="23"/>
      <c r="J6" s="23"/>
      <c r="K6" s="23">
        <f>AVERAGE(F6,G6,H6)</f>
        <v>1354.9833333333333</v>
      </c>
      <c r="L6" s="23">
        <f t="shared" ref="L6" si="0">ROUND(K6,2)</f>
        <v>1354.98</v>
      </c>
      <c r="M6" s="27">
        <f t="shared" ref="M6" si="1">COUNT(F6:J6)</f>
        <v>3</v>
      </c>
      <c r="N6" s="21">
        <f>STDEV(F6,G6,H6)</f>
        <v>234.0508509562265</v>
      </c>
      <c r="O6" s="21">
        <f t="shared" ref="O6" si="2">N6/K6*100</f>
        <v>17.273337996006827</v>
      </c>
      <c r="P6" s="27" t="str">
        <f t="shared" ref="P6" si="3">IF(O6&lt;33,"ОДНОРОДНЫЕ","НЕОДНОРОДНЫЕ")</f>
        <v>ОДНОРОДНЫЕ</v>
      </c>
      <c r="Q6" s="23">
        <f t="shared" ref="Q6" si="4">K6*E6</f>
        <v>2709.9666666666667</v>
      </c>
      <c r="R6" s="24">
        <f t="shared" ref="R6:R13" si="5">SMALL(F6:I6,1)*E6</f>
        <v>2237.9</v>
      </c>
    </row>
    <row r="7" spans="1:23" s="19" customFormat="1" ht="25.5" x14ac:dyDescent="0.2">
      <c r="A7" s="30">
        <v>2</v>
      </c>
      <c r="B7" s="12" t="s">
        <v>33</v>
      </c>
      <c r="C7" s="30"/>
      <c r="D7" s="29" t="s">
        <v>30</v>
      </c>
      <c r="E7" s="7">
        <v>2</v>
      </c>
      <c r="F7" s="22">
        <v>5480</v>
      </c>
      <c r="G7" s="22">
        <v>4932</v>
      </c>
      <c r="H7" s="31">
        <v>4478</v>
      </c>
      <c r="I7" s="23"/>
      <c r="J7" s="23"/>
      <c r="K7" s="23">
        <f t="shared" ref="K7:K13" si="6">AVERAGE(F7,G7,H7)</f>
        <v>4963.333333333333</v>
      </c>
      <c r="L7" s="23">
        <f t="shared" ref="L7:L13" si="7">ROUND(K7,2)</f>
        <v>4963.33</v>
      </c>
      <c r="M7" s="29">
        <f t="shared" ref="M7:M13" si="8">COUNT(F7:J7)</f>
        <v>3</v>
      </c>
      <c r="N7" s="21">
        <f t="shared" ref="N7:N13" si="9">STDEV(F7,G7,H7)</f>
        <v>501.73432544857172</v>
      </c>
      <c r="O7" s="21">
        <f t="shared" ref="O7:O13" si="10">N7/K7*100</f>
        <v>10.108817839796611</v>
      </c>
      <c r="P7" s="29" t="str">
        <f t="shared" ref="P7:P13" si="11">IF(O7&lt;33,"ОДНОРОДНЫЕ","НЕОДНОРОДНЫЕ")</f>
        <v>ОДНОРОДНЫЕ</v>
      </c>
      <c r="Q7" s="23">
        <f t="shared" ref="Q7:Q13" si="12">K7*E7</f>
        <v>9926.6666666666661</v>
      </c>
      <c r="R7" s="24">
        <f t="shared" si="5"/>
        <v>8956</v>
      </c>
    </row>
    <row r="8" spans="1:23" s="19" customFormat="1" ht="12.75" x14ac:dyDescent="0.2">
      <c r="A8" s="30">
        <v>3</v>
      </c>
      <c r="B8" s="12" t="s">
        <v>34</v>
      </c>
      <c r="C8" s="30"/>
      <c r="D8" s="29" t="s">
        <v>29</v>
      </c>
      <c r="E8" s="7">
        <v>25</v>
      </c>
      <c r="F8" s="22">
        <v>1478</v>
      </c>
      <c r="G8" s="22">
        <v>1302</v>
      </c>
      <c r="H8" s="31">
        <v>1098</v>
      </c>
      <c r="I8" s="23"/>
      <c r="J8" s="23"/>
      <c r="K8" s="23">
        <f t="shared" si="6"/>
        <v>1292.6666666666667</v>
      </c>
      <c r="L8" s="23">
        <f t="shared" si="7"/>
        <v>1292.67</v>
      </c>
      <c r="M8" s="29">
        <f t="shared" si="8"/>
        <v>3</v>
      </c>
      <c r="N8" s="21">
        <f t="shared" si="9"/>
        <v>190.17185210575587</v>
      </c>
      <c r="O8" s="21">
        <f t="shared" si="10"/>
        <v>14.711592478526756</v>
      </c>
      <c r="P8" s="29" t="str">
        <f t="shared" si="11"/>
        <v>ОДНОРОДНЫЕ</v>
      </c>
      <c r="Q8" s="23">
        <f t="shared" si="12"/>
        <v>32316.666666666668</v>
      </c>
      <c r="R8" s="24">
        <f t="shared" si="5"/>
        <v>27450</v>
      </c>
    </row>
    <row r="9" spans="1:23" s="19" customFormat="1" ht="25.5" x14ac:dyDescent="0.2">
      <c r="A9" s="30">
        <v>4</v>
      </c>
      <c r="B9" s="12" t="s">
        <v>36</v>
      </c>
      <c r="C9" s="30"/>
      <c r="D9" s="29" t="s">
        <v>30</v>
      </c>
      <c r="E9" s="7">
        <v>20</v>
      </c>
      <c r="F9" s="22">
        <v>583</v>
      </c>
      <c r="G9" s="22">
        <v>517</v>
      </c>
      <c r="H9" s="31">
        <v>456.57</v>
      </c>
      <c r="I9" s="23"/>
      <c r="J9" s="23"/>
      <c r="K9" s="23">
        <f t="shared" si="6"/>
        <v>518.85666666666668</v>
      </c>
      <c r="L9" s="23">
        <f t="shared" si="7"/>
        <v>518.86</v>
      </c>
      <c r="M9" s="29">
        <f t="shared" si="8"/>
        <v>3</v>
      </c>
      <c r="N9" s="21">
        <f t="shared" si="9"/>
        <v>63.235446019881394</v>
      </c>
      <c r="O9" s="21">
        <f t="shared" si="10"/>
        <v>12.187459482043479</v>
      </c>
      <c r="P9" s="29" t="str">
        <f t="shared" si="11"/>
        <v>ОДНОРОДНЫЕ</v>
      </c>
      <c r="Q9" s="23">
        <f t="shared" si="12"/>
        <v>10377.133333333333</v>
      </c>
      <c r="R9" s="24">
        <f t="shared" si="5"/>
        <v>9131.4</v>
      </c>
    </row>
    <row r="10" spans="1:23" s="19" customFormat="1" ht="25.5" x14ac:dyDescent="0.2">
      <c r="A10" s="30">
        <v>5</v>
      </c>
      <c r="B10" s="12" t="s">
        <v>35</v>
      </c>
      <c r="C10" s="30"/>
      <c r="D10" s="29" t="s">
        <v>30</v>
      </c>
      <c r="E10" s="7">
        <v>10</v>
      </c>
      <c r="F10" s="22">
        <v>1065</v>
      </c>
      <c r="G10" s="22">
        <v>1065</v>
      </c>
      <c r="H10" s="31">
        <v>1028.42</v>
      </c>
      <c r="I10" s="23"/>
      <c r="J10" s="23"/>
      <c r="K10" s="23">
        <f t="shared" si="6"/>
        <v>1052.8066666666666</v>
      </c>
      <c r="L10" s="23">
        <f t="shared" si="7"/>
        <v>1052.81</v>
      </c>
      <c r="M10" s="29">
        <f t="shared" si="8"/>
        <v>3</v>
      </c>
      <c r="N10" s="21">
        <f t="shared" si="9"/>
        <v>21.119472846956469</v>
      </c>
      <c r="O10" s="21">
        <f t="shared" si="10"/>
        <v>2.0060162530907673</v>
      </c>
      <c r="P10" s="29" t="str">
        <f t="shared" si="11"/>
        <v>ОДНОРОДНЫЕ</v>
      </c>
      <c r="Q10" s="23">
        <f t="shared" si="12"/>
        <v>10528.066666666666</v>
      </c>
      <c r="R10" s="24">
        <f t="shared" si="5"/>
        <v>10284.200000000001</v>
      </c>
    </row>
    <row r="11" spans="1:23" s="19" customFormat="1" ht="12.75" x14ac:dyDescent="0.2">
      <c r="A11" s="30">
        <v>6</v>
      </c>
      <c r="B11" s="12" t="s">
        <v>32</v>
      </c>
      <c r="C11" s="30"/>
      <c r="D11" s="29" t="s">
        <v>29</v>
      </c>
      <c r="E11" s="7">
        <v>2</v>
      </c>
      <c r="F11" s="22">
        <v>585</v>
      </c>
      <c r="G11" s="22">
        <v>516</v>
      </c>
      <c r="H11" s="31">
        <v>488</v>
      </c>
      <c r="I11" s="23"/>
      <c r="J11" s="23"/>
      <c r="K11" s="23">
        <f t="shared" si="6"/>
        <v>529.66666666666663</v>
      </c>
      <c r="L11" s="23">
        <f t="shared" si="7"/>
        <v>529.66999999999996</v>
      </c>
      <c r="M11" s="29">
        <f t="shared" si="8"/>
        <v>3</v>
      </c>
      <c r="N11" s="21">
        <f t="shared" si="9"/>
        <v>49.923274465256519</v>
      </c>
      <c r="O11" s="21">
        <f t="shared" si="10"/>
        <v>9.4254136812944971</v>
      </c>
      <c r="P11" s="29" t="str">
        <f t="shared" si="11"/>
        <v>ОДНОРОДНЫЕ</v>
      </c>
      <c r="Q11" s="23">
        <f t="shared" si="12"/>
        <v>1059.3333333333333</v>
      </c>
      <c r="R11" s="24">
        <f t="shared" si="5"/>
        <v>976</v>
      </c>
    </row>
    <row r="12" spans="1:23" s="19" customFormat="1" ht="25.5" x14ac:dyDescent="0.2">
      <c r="A12" s="30">
        <v>7</v>
      </c>
      <c r="B12" s="12" t="s">
        <v>38</v>
      </c>
      <c r="C12" s="30"/>
      <c r="D12" s="29" t="s">
        <v>30</v>
      </c>
      <c r="E12" s="7">
        <v>20</v>
      </c>
      <c r="F12" s="22">
        <v>203</v>
      </c>
      <c r="G12" s="22">
        <v>203</v>
      </c>
      <c r="H12" s="31">
        <v>199</v>
      </c>
      <c r="I12" s="23"/>
      <c r="J12" s="23"/>
      <c r="K12" s="23">
        <f t="shared" si="6"/>
        <v>201.66666666666666</v>
      </c>
      <c r="L12" s="23">
        <f t="shared" si="7"/>
        <v>201.67</v>
      </c>
      <c r="M12" s="29">
        <f t="shared" si="8"/>
        <v>3</v>
      </c>
      <c r="N12" s="21">
        <f t="shared" si="9"/>
        <v>2.3094010767585034</v>
      </c>
      <c r="O12" s="21">
        <f t="shared" si="10"/>
        <v>1.145157558723225</v>
      </c>
      <c r="P12" s="29" t="str">
        <f t="shared" si="11"/>
        <v>ОДНОРОДНЫЕ</v>
      </c>
      <c r="Q12" s="23">
        <f t="shared" si="12"/>
        <v>4033.333333333333</v>
      </c>
      <c r="R12" s="24">
        <f t="shared" si="5"/>
        <v>3980</v>
      </c>
    </row>
    <row r="13" spans="1:23" s="19" customFormat="1" ht="25.5" x14ac:dyDescent="0.2">
      <c r="A13" s="30">
        <v>8</v>
      </c>
      <c r="B13" s="12" t="s">
        <v>37</v>
      </c>
      <c r="C13" s="6"/>
      <c r="D13" s="29" t="s">
        <v>30</v>
      </c>
      <c r="E13" s="7">
        <v>10</v>
      </c>
      <c r="F13" s="22">
        <v>2668</v>
      </c>
      <c r="G13" s="22">
        <v>2668</v>
      </c>
      <c r="H13" s="31">
        <v>2175</v>
      </c>
      <c r="I13" s="23"/>
      <c r="J13" s="23"/>
      <c r="K13" s="23">
        <f t="shared" si="6"/>
        <v>2503.6666666666665</v>
      </c>
      <c r="L13" s="23">
        <f t="shared" si="7"/>
        <v>2503.67</v>
      </c>
      <c r="M13" s="29">
        <f t="shared" si="8"/>
        <v>3</v>
      </c>
      <c r="N13" s="21">
        <f t="shared" si="9"/>
        <v>284.63368271048552</v>
      </c>
      <c r="O13" s="21">
        <f t="shared" si="10"/>
        <v>11.368673254313096</v>
      </c>
      <c r="P13" s="29" t="str">
        <f t="shared" si="11"/>
        <v>ОДНОРОДНЫЕ</v>
      </c>
      <c r="Q13" s="23">
        <f t="shared" si="12"/>
        <v>25036.666666666664</v>
      </c>
      <c r="R13" s="24">
        <f t="shared" si="5"/>
        <v>21750</v>
      </c>
    </row>
    <row r="14" spans="1:23" s="19" customFormat="1" ht="42.75" customHeight="1" x14ac:dyDescent="0.2">
      <c r="A14" s="33" t="s">
        <v>27</v>
      </c>
      <c r="B14" s="33"/>
      <c r="C14" s="33"/>
      <c r="D14" s="33"/>
      <c r="E14" s="33"/>
      <c r="F14" s="33"/>
      <c r="G14" s="33"/>
      <c r="H14" s="33"/>
      <c r="I14" s="33"/>
      <c r="J14" s="33"/>
      <c r="K14" s="33"/>
      <c r="L14" s="33"/>
      <c r="M14" s="33"/>
      <c r="N14" s="33"/>
      <c r="O14" s="33"/>
      <c r="P14" s="34"/>
      <c r="Q14" s="25">
        <f>SUM(Q6:Q13)</f>
        <v>95987.833333333314</v>
      </c>
      <c r="R14" s="26">
        <f>SUM(R6:R13)</f>
        <v>84765.5</v>
      </c>
      <c r="S14" s="20"/>
      <c r="T14" s="20"/>
      <c r="U14" s="20"/>
      <c r="V14" s="20"/>
      <c r="W14" s="20"/>
    </row>
    <row r="15" spans="1:23" s="1" customFormat="1" ht="30" customHeight="1" x14ac:dyDescent="0.2">
      <c r="A15" s="46"/>
      <c r="B15" s="46"/>
      <c r="C15" s="46"/>
      <c r="D15" s="46"/>
      <c r="E15" s="46"/>
      <c r="F15" s="46"/>
      <c r="G15" s="46"/>
      <c r="H15" s="46"/>
      <c r="I15" s="46"/>
      <c r="J15" s="46"/>
      <c r="K15" s="46"/>
      <c r="L15" s="46"/>
      <c r="M15" s="46"/>
      <c r="N15" s="46"/>
      <c r="O15" s="46"/>
      <c r="P15" s="46"/>
      <c r="Q15" s="46"/>
      <c r="R15" s="46"/>
      <c r="S15" s="11"/>
      <c r="T15" s="8"/>
      <c r="U15" s="8"/>
      <c r="V15" s="8"/>
      <c r="W15" s="8"/>
    </row>
    <row r="16" spans="1:23" ht="32.25" hidden="1" customHeight="1" x14ac:dyDescent="0.25">
      <c r="A16" s="37" t="s">
        <v>20</v>
      </c>
      <c r="B16" s="37"/>
      <c r="C16" s="37"/>
      <c r="G16" s="16"/>
      <c r="H16" s="16"/>
      <c r="I16" s="16"/>
      <c r="J16" s="16"/>
      <c r="K16" s="16"/>
      <c r="L16" s="16"/>
      <c r="M16" s="16"/>
      <c r="N16" s="42"/>
      <c r="O16" s="42"/>
      <c r="P16" s="36" t="s">
        <v>0</v>
      </c>
      <c r="Q16" s="36"/>
      <c r="R16" s="36"/>
      <c r="S16" s="15"/>
    </row>
    <row r="17" spans="1:23" ht="13.15" customHeight="1" x14ac:dyDescent="0.25">
      <c r="A17" s="17"/>
      <c r="B17" s="17"/>
      <c r="C17" s="17"/>
      <c r="G17" s="9"/>
      <c r="H17" s="9"/>
      <c r="I17" s="9"/>
      <c r="J17" s="9"/>
      <c r="K17" s="9"/>
      <c r="L17" s="9"/>
      <c r="M17" s="9"/>
      <c r="N17" s="45"/>
      <c r="O17" s="45"/>
      <c r="P17" s="35"/>
      <c r="Q17" s="35"/>
      <c r="R17" s="35"/>
      <c r="S17" s="10"/>
      <c r="T17" s="3"/>
      <c r="U17" s="3"/>
      <c r="V17" s="3"/>
      <c r="W17" s="3"/>
    </row>
    <row r="18" spans="1:23" ht="26.25" customHeight="1" x14ac:dyDescent="0.25">
      <c r="A18" s="37" t="s">
        <v>2</v>
      </c>
      <c r="B18" s="37"/>
      <c r="C18" s="37"/>
      <c r="G18" s="9"/>
      <c r="H18" s="9"/>
      <c r="I18" s="9"/>
      <c r="J18" s="9"/>
      <c r="K18" s="9"/>
      <c r="L18" s="9"/>
      <c r="M18" s="9"/>
      <c r="N18" s="42" t="s">
        <v>39</v>
      </c>
      <c r="O18" s="42"/>
      <c r="P18" s="36" t="s">
        <v>3</v>
      </c>
      <c r="Q18" s="36"/>
      <c r="R18" s="36"/>
      <c r="S18" s="3"/>
      <c r="T18" s="3"/>
      <c r="U18" s="3"/>
      <c r="V18" s="3"/>
      <c r="W18" s="3"/>
    </row>
    <row r="19" spans="1:23" ht="13.15" customHeight="1" x14ac:dyDescent="0.25">
      <c r="A19" s="18"/>
      <c r="B19" s="18"/>
      <c r="C19" s="18"/>
      <c r="G19" s="9"/>
      <c r="H19" s="9"/>
      <c r="I19" s="9"/>
      <c r="J19" s="9"/>
      <c r="K19" s="9"/>
      <c r="L19" s="9"/>
      <c r="M19" s="9"/>
      <c r="N19" s="45" t="s">
        <v>1</v>
      </c>
      <c r="O19" s="45"/>
      <c r="P19" s="35" t="s">
        <v>21</v>
      </c>
      <c r="Q19" s="35"/>
      <c r="R19" s="35"/>
      <c r="S19" s="3"/>
      <c r="T19" s="3"/>
      <c r="U19" s="3"/>
      <c r="V19" s="3"/>
      <c r="W19" s="3"/>
    </row>
  </sheetData>
  <mergeCells count="33">
    <mergeCell ref="N17:O17"/>
    <mergeCell ref="N18:O18"/>
    <mergeCell ref="N19:O19"/>
    <mergeCell ref="P19:R19"/>
    <mergeCell ref="A15:R15"/>
    <mergeCell ref="A16:C16"/>
    <mergeCell ref="R3:R5"/>
    <mergeCell ref="A4:A5"/>
    <mergeCell ref="B4:B5"/>
    <mergeCell ref="C4:C5"/>
    <mergeCell ref="D4:E4"/>
    <mergeCell ref="J3:J4"/>
    <mergeCell ref="K3:K5"/>
    <mergeCell ref="L3:L5"/>
    <mergeCell ref="M3:M5"/>
    <mergeCell ref="N3:N5"/>
    <mergeCell ref="O3:O5"/>
    <mergeCell ref="N1:R1"/>
    <mergeCell ref="A14:P14"/>
    <mergeCell ref="P17:R17"/>
    <mergeCell ref="P16:R16"/>
    <mergeCell ref="A18:C18"/>
    <mergeCell ref="P18:R18"/>
    <mergeCell ref="A2:R2"/>
    <mergeCell ref="A3:B3"/>
    <mergeCell ref="C3:E3"/>
    <mergeCell ref="F3:F4"/>
    <mergeCell ref="G3:G4"/>
    <mergeCell ref="H3:H4"/>
    <mergeCell ref="I3:I4"/>
    <mergeCell ref="N16:O16"/>
    <mergeCell ref="P3:P5"/>
    <mergeCell ref="Q3:Q5"/>
  </mergeCells>
  <conditionalFormatting sqref="P6:P13">
    <cfRule type="containsText" dxfId="5" priority="72" operator="containsText" text="НЕОДНОРОДНЫЕ">
      <formula>NOT(ISERROR(SEARCH("НЕОДНОРОДНЫЕ",P6)))</formula>
    </cfRule>
    <cfRule type="containsText" dxfId="4" priority="74" operator="containsText" text="ОДНОРОДНЫЕ">
      <formula>NOT(ISERROR(SEARCH("ОДНОРОДНЫЕ",P6)))</formula>
    </cfRule>
    <cfRule type="containsText" dxfId="3" priority="75" operator="containsText" text="НЕОДНОРОДНЫЕ">
      <formula>NOT(ISERROR(SEARCH("НЕОДНОРОДНЫЕ",P6)))</formula>
    </cfRule>
    <cfRule type="containsText" dxfId="2" priority="76" operator="containsText" text="НЕ">
      <formula>NOT(ISERROR(SEARCH("НЕ",P6)))</formula>
    </cfRule>
    <cfRule type="containsText" dxfId="1" priority="77" operator="containsText" text="ОДНОРОДНЫЕ">
      <formula>NOT(ISERROR(SEARCH("ОДНОРОДНЫЕ",P6)))</formula>
    </cfRule>
    <cfRule type="containsText" dxfId="0" priority="78" operator="containsText" text="НЕОДНОРОДНЫЕ">
      <formula>NOT(ISERROR(SEARCH("НЕОДНОРОДНЫЕ",P6)))</formula>
    </cfRule>
  </conditionalFormatting>
  <pageMargins left="0.25" right="0.25" top="0.75" bottom="0.75" header="0.3" footer="0.3"/>
  <pageSetup paperSize="9" scale="7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Пневмо ЦКЕП</vt:lpstr>
      <vt:lpstr>'Пневмо ЦКЕП'!Область_печати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Emelyanova T V</cp:lastModifiedBy>
  <cp:lastPrinted>2026-02-03T08:03:25Z</cp:lastPrinted>
  <dcterms:created xsi:type="dcterms:W3CDTF">2022-08-17T08:59:46Z</dcterms:created>
  <dcterms:modified xsi:type="dcterms:W3CDTF">2026-04-08T07:50:13Z</dcterms:modified>
</cp:coreProperties>
</file>