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105" windowWidth="15120" windowHeight="8010"/>
  </bookViews>
  <sheets>
    <sheet name="НМЦК" sheetId="4" r:id="rId1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мил">{0,"овz";1,"z";2,"аz";5,"овz"}</definedName>
    <definedName name="тыс">{0,"тысячz";1,"тысячаz";2,"тысячиz";5,"тысячz"}</definedName>
  </definedNames>
  <calcPr calcId="162913"/>
</workbook>
</file>

<file path=xl/calcChain.xml><?xml version="1.0" encoding="utf-8"?>
<calcChain xmlns="http://schemas.openxmlformats.org/spreadsheetml/2006/main">
  <c r="N6" i="4" l="1"/>
  <c r="M6" i="4"/>
  <c r="K6" i="4"/>
  <c r="L6" i="4" s="1"/>
  <c r="Q6" i="4" s="1"/>
  <c r="N5" i="4"/>
  <c r="M5" i="4"/>
  <c r="K5" i="4"/>
  <c r="L5" i="4" s="1"/>
  <c r="Q5" i="4" s="1"/>
  <c r="N4" i="4"/>
  <c r="M4" i="4"/>
  <c r="K4" i="4"/>
  <c r="L4" i="4" s="1"/>
  <c r="Q4" i="4" s="1"/>
  <c r="N3" i="4"/>
  <c r="M3" i="4"/>
  <c r="K3" i="4"/>
  <c r="L3" i="4" s="1"/>
  <c r="Q3" i="4" s="1"/>
  <c r="O6" i="4" l="1"/>
  <c r="P6" i="4" s="1"/>
  <c r="O4" i="4"/>
  <c r="P4" i="4" s="1"/>
  <c r="O5" i="4"/>
  <c r="P5" i="4" s="1"/>
  <c r="O3" i="4"/>
  <c r="P3" i="4" s="1"/>
  <c r="C8" i="4" l="1"/>
  <c r="E8" i="4" l="1"/>
</calcChain>
</file>

<file path=xl/sharedStrings.xml><?xml version="1.0" encoding="utf-8"?>
<sst xmlns="http://schemas.openxmlformats.org/spreadsheetml/2006/main" count="33" uniqueCount="23">
  <si>
    <t>№ п/п</t>
  </si>
  <si>
    <t>Наименование товара, работ, услуг</t>
  </si>
  <si>
    <t>Объем</t>
  </si>
  <si>
    <t>Кол-во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</si>
  <si>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</si>
  <si>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</si>
  <si>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</si>
  <si>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</si>
  <si>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</si>
  <si>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</si>
  <si>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Кол-во знач.</t>
  </si>
  <si>
    <t>Сред.квадр.откл. σ=</t>
  </si>
  <si>
    <t>Коэфф вариации V=</t>
  </si>
  <si>
    <t>Средн. арифм.</t>
  </si>
  <si>
    <t>Ед. изм.</t>
  </si>
  <si>
    <t>Рыночная цена</t>
  </si>
  <si>
    <t>Цена товара</t>
  </si>
  <si>
    <t xml:space="preserve">Источник №1 </t>
  </si>
  <si>
    <t>шт</t>
  </si>
  <si>
    <t>Картридж (черный) для Xerox c230</t>
  </si>
  <si>
    <t>Картридж (голубой) для Xerox c230</t>
  </si>
  <si>
    <t>Картридж (пурпурный) для Xerox c230</t>
  </si>
  <si>
    <t>Картридж (желтый) для Xerox c230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</si>
</sst>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,##0.00_р_."/>
    <numFmt numFmtId="166" formatCode="#,##0.000_р_."/>
    <numFmt numFmtId="167" formatCode="#,##0_р_.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9"/>
      <name val="Arial Cyr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7" fillId="0" borderId="0" xfId="0" applyFont="1" applyBorder="1" applyAlignment="1">
      <alignment horizontal="left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wrapText="1"/>
    </xf>
  </cellXfs>
  <cellStyles count="6">
    <cellStyle name="Обычный" xfId="0" builtinId="0"/>
    <cellStyle name="Обычный 2" xfId="1"/>
    <cellStyle name="Обычный 3" xfId="3"/>
    <cellStyle name="Обычный 41" xfId="5"/>
    <cellStyle name="Обычный 43" xfId="4"/>
    <cellStyle name="Финансовый 2" xfId="2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"/>
  <sheetViews>
    <sheetView tabSelected="1" zoomScale="82" zoomScaleNormal="82" workbookViewId="0">
      <selection activeCell="D17" sqref="D17"/>
    </sheetView>
  </sheetViews>
  <sheetFormatPr defaultRowHeight="15" x14ac:dyDescent="0.25"/>
  <cols>
    <col min="1" max="1" width="5.140625" style="1" customWidth="1"/>
    <col min="2" max="2" width="30.140625" style="1" customWidth="1"/>
    <col min="3" max="3" width="7.28515625" style="3" customWidth="1"/>
    <col min="4" max="4" width="8" style="3" customWidth="1"/>
    <col min="5" max="5" width="11.85546875" style="4" customWidth="1"/>
    <col min="6" max="7" width="13.42578125" style="4" customWidth="1"/>
    <col min="8" max="8" width="11.42578125" style="4" customWidth="1"/>
    <col min="9" max="9" width="9.85546875" style="4" hidden="1" customWidth="1"/>
    <col min="10" max="10" width="10" style="4" hidden="1" customWidth="1"/>
    <col min="11" max="11" width="13.140625" style="4" hidden="1" customWidth="1"/>
    <col min="12" max="12" width="13.85546875" style="2" customWidth="1"/>
    <col min="13" max="13" width="6.85546875" style="3" customWidth="1"/>
    <col min="14" max="14" width="12.140625" style="1" customWidth="1"/>
    <col min="15" max="15" width="9.7109375" style="1" customWidth="1"/>
    <col min="16" max="16" width="20.140625" style="3" customWidth="1"/>
    <col min="17" max="17" width="15.85546875" style="2" customWidth="1"/>
    <col min="18" max="18" width="11.7109375" style="1" customWidth="1"/>
    <col min="19" max="19" width="10.5703125" style="1" bestFit="1" customWidth="1"/>
    <col min="20" max="20" width="11.42578125" style="1" customWidth="1"/>
    <col min="21" max="21" width="9.5703125" style="1" bestFit="1" customWidth="1"/>
    <col min="22" max="16384" width="9.140625" style="1"/>
  </cols>
  <sheetData>
    <row r="1" spans="1:21" s="3" customFormat="1" ht="30" customHeight="1" x14ac:dyDescent="0.25">
      <c r="A1" s="32" t="s">
        <v>0</v>
      </c>
      <c r="B1" s="32" t="s">
        <v>1</v>
      </c>
      <c r="C1" s="34" t="s">
        <v>2</v>
      </c>
      <c r="D1" s="35"/>
      <c r="E1" s="5" t="s">
        <v>17</v>
      </c>
      <c r="F1" s="5" t="s">
        <v>5</v>
      </c>
      <c r="G1" s="25" t="s">
        <v>6</v>
      </c>
      <c r="H1" s="5" t="s">
        <v>7</v>
      </c>
      <c r="I1" s="12" t="s">
        <v>7</v>
      </c>
      <c r="J1" s="12" t="s">
        <v>8</v>
      </c>
      <c r="K1" s="30" t="s">
        <v>13</v>
      </c>
      <c r="L1" s="30" t="s">
        <v>13</v>
      </c>
      <c r="M1" s="32" t="s">
        <v>10</v>
      </c>
      <c r="N1" s="32" t="s">
        <v>11</v>
      </c>
      <c r="O1" s="32" t="s">
        <v>12</v>
      </c>
      <c r="P1" s="32" t="s">
        <v>9</v>
      </c>
      <c r="Q1" s="30" t="s">
        <v>16</v>
      </c>
    </row>
    <row r="2" spans="1:21" s="3" customFormat="1" ht="30" x14ac:dyDescent="0.25">
      <c r="A2" s="33"/>
      <c r="B2" s="33"/>
      <c r="C2" s="20" t="s">
        <v>14</v>
      </c>
      <c r="D2" s="18" t="s">
        <v>3</v>
      </c>
      <c r="E2" s="21" t="s">
        <v>4</v>
      </c>
      <c r="F2" s="13" t="s">
        <v>4</v>
      </c>
      <c r="G2" s="26" t="s">
        <v>4</v>
      </c>
      <c r="H2" s="13" t="s">
        <v>4</v>
      </c>
      <c r="I2" s="13" t="s">
        <v>4</v>
      </c>
      <c r="J2" s="13" t="s">
        <v>4</v>
      </c>
      <c r="K2" s="31"/>
      <c r="L2" s="31"/>
      <c r="M2" s="33"/>
      <c r="N2" s="33"/>
      <c r="O2" s="33"/>
      <c r="P2" s="33"/>
      <c r="Q2" s="31"/>
    </row>
    <row r="3" spans="1:21" s="3" customFormat="1" x14ac:dyDescent="0.2">
      <c r="A3" s="15">
        <v>1</v>
      </c>
      <c r="B3" s="27" t="s">
        <v>19</v>
      </c>
      <c r="C3" s="22" t="s">
        <v>18</v>
      </c>
      <c r="D3" s="28">
        <v>1</v>
      </c>
      <c r="E3" s="14">
        <v>13599</v>
      </c>
      <c r="F3" s="14">
        <v>18020</v>
      </c>
      <c r="G3" s="14">
        <v>18560.599999999999</v>
      </c>
      <c r="H3" s="14">
        <v>18290.3</v>
      </c>
      <c r="I3" s="23"/>
      <c r="J3" s="23"/>
      <c r="K3" s="16">
        <f t="shared" ref="K3:K6" si="0">AVERAGE(E3,F3,H3,I3,J3)</f>
        <v>16636.433333333334</v>
      </c>
      <c r="L3" s="23">
        <f t="shared" ref="L3:L6" si="1">ROUND(K3,2)</f>
        <v>16636.43</v>
      </c>
      <c r="M3" s="24">
        <f t="shared" ref="M3:M6" si="2">COUNT(E3:J3)</f>
        <v>4</v>
      </c>
      <c r="N3" s="6">
        <f t="shared" ref="N3:N6" si="3">STDEV(E3,F3,H3,I3,J3)</f>
        <v>2633.964020888146</v>
      </c>
      <c r="O3" s="6">
        <f t="shared" ref="O3:O6" si="4">N3/K3*100</f>
        <v>15.832504288107502</v>
      </c>
      <c r="P3" s="19" t="str">
        <f t="shared" ref="P3:P6" si="5">IF(O3&lt;33,"ОДНОРОДНЫЕ","НЕОДНОРОДНЫЕ")</f>
        <v>ОДНОРОДНЫЕ</v>
      </c>
      <c r="Q3" s="23">
        <f t="shared" ref="Q3:Q6" si="6">L3*D3</f>
        <v>16636.43</v>
      </c>
    </row>
    <row r="4" spans="1:21" s="3" customFormat="1" x14ac:dyDescent="0.2">
      <c r="A4" s="15">
        <v>2</v>
      </c>
      <c r="B4" s="27" t="s">
        <v>20</v>
      </c>
      <c r="C4" s="22" t="s">
        <v>18</v>
      </c>
      <c r="D4" s="28">
        <v>1</v>
      </c>
      <c r="E4" s="14">
        <v>19999</v>
      </c>
      <c r="F4" s="14">
        <v>21750</v>
      </c>
      <c r="G4" s="14">
        <v>22402.5</v>
      </c>
      <c r="H4" s="14">
        <v>22076.25</v>
      </c>
      <c r="I4" s="23"/>
      <c r="J4" s="23"/>
      <c r="K4" s="16">
        <f t="shared" si="0"/>
        <v>21275.083333333332</v>
      </c>
      <c r="L4" s="23">
        <f t="shared" si="1"/>
        <v>21275.08</v>
      </c>
      <c r="M4" s="24">
        <f t="shared" si="2"/>
        <v>4</v>
      </c>
      <c r="N4" s="6">
        <f t="shared" si="3"/>
        <v>1117.0950142370762</v>
      </c>
      <c r="O4" s="6">
        <f t="shared" si="4"/>
        <v>5.250719805580438</v>
      </c>
      <c r="P4" s="19" t="str">
        <f t="shared" si="5"/>
        <v>ОДНОРОДНЫЕ</v>
      </c>
      <c r="Q4" s="23">
        <f t="shared" si="6"/>
        <v>21275.08</v>
      </c>
    </row>
    <row r="5" spans="1:21" s="3" customFormat="1" x14ac:dyDescent="0.2">
      <c r="A5" s="15">
        <v>3</v>
      </c>
      <c r="B5" s="27" t="s">
        <v>21</v>
      </c>
      <c r="C5" s="22" t="s">
        <v>18</v>
      </c>
      <c r="D5" s="28">
        <v>1</v>
      </c>
      <c r="E5" s="14">
        <v>18299</v>
      </c>
      <c r="F5" s="14">
        <v>23310</v>
      </c>
      <c r="G5" s="14">
        <v>24009.3</v>
      </c>
      <c r="H5" s="14">
        <v>23659.65</v>
      </c>
      <c r="I5" s="23"/>
      <c r="J5" s="23"/>
      <c r="K5" s="16">
        <f t="shared" si="0"/>
        <v>21756.216666666667</v>
      </c>
      <c r="L5" s="23">
        <f t="shared" si="1"/>
        <v>21756.22</v>
      </c>
      <c r="M5" s="24">
        <f t="shared" si="2"/>
        <v>4</v>
      </c>
      <c r="N5" s="6">
        <f t="shared" si="3"/>
        <v>2999.1372244085974</v>
      </c>
      <c r="O5" s="6">
        <f t="shared" si="4"/>
        <v>13.78519652731563</v>
      </c>
      <c r="P5" s="19" t="str">
        <f t="shared" si="5"/>
        <v>ОДНОРОДНЫЕ</v>
      </c>
      <c r="Q5" s="23">
        <f t="shared" si="6"/>
        <v>21756.22</v>
      </c>
    </row>
    <row r="6" spans="1:21" s="3" customFormat="1" x14ac:dyDescent="0.2">
      <c r="A6" s="15">
        <v>4</v>
      </c>
      <c r="B6" s="27" t="s">
        <v>22</v>
      </c>
      <c r="C6" s="22" t="s">
        <v>18</v>
      </c>
      <c r="D6" s="28">
        <v>1</v>
      </c>
      <c r="E6" s="14">
        <v>18899</v>
      </c>
      <c r="F6" s="14">
        <v>20980</v>
      </c>
      <c r="G6" s="14">
        <v>21609.4</v>
      </c>
      <c r="H6" s="14">
        <v>21294.7</v>
      </c>
      <c r="I6" s="23"/>
      <c r="J6" s="23"/>
      <c r="K6" s="16">
        <f t="shared" si="0"/>
        <v>20391.233333333334</v>
      </c>
      <c r="L6" s="23">
        <f t="shared" si="1"/>
        <v>20391.23</v>
      </c>
      <c r="M6" s="24">
        <f t="shared" si="2"/>
        <v>4</v>
      </c>
      <c r="N6" s="6">
        <f t="shared" si="3"/>
        <v>1301.8560839560316</v>
      </c>
      <c r="O6" s="6">
        <f t="shared" si="4"/>
        <v>6.3843910894193012</v>
      </c>
      <c r="P6" s="19" t="str">
        <f t="shared" si="5"/>
        <v>ОДНОРОДНЫЕ</v>
      </c>
      <c r="Q6" s="23">
        <f t="shared" si="6"/>
        <v>20391.23</v>
      </c>
    </row>
    <row r="8" spans="1:21" ht="31.5" customHeight="1" x14ac:dyDescent="0.25">
      <c r="A8" s="29" t="s">
        <v>15</v>
      </c>
      <c r="B8" s="29"/>
      <c r="C8" s="36">
        <f>SUM(Q3:Q6)</f>
        <v>80058.960000000006</v>
      </c>
      <c r="D8" s="36"/>
      <c r="E8" s="36" t="str">
        <f>SUBSTITUTE(PROPER(INDEX(n_4,MID(TEXT(C8,n0),1,1)+1)&amp;INDEX(n0x,MID(TEXT(C8,n0),2,1)+1,MID(TEXT(C8,n0),3,1)+1)&amp;IF(-MID(TEXT(C8,n0),1,3),"миллиард"&amp;VLOOKUP(MID(TEXT(C8,n0),3,1)*AND(MID(TEXT(C8,n0),2,1)-1),мил,2),"")&amp;INDEX(n_4,MID(TEXT(C8,n0),4,1)+1)&amp;INDEX(n0x,MID(TEXT(C8,n0),5,1)+1,MID(TEXT(C8,n0),6,1)+1)&amp;IF(-MID(TEXT(C8,n0),4,3),"миллион"&amp;VLOOKUP(MID(TEXT(C8,n0),6,1)*AND(MID(TEXT(C8,n0),5,1)-1),мил,2),"")&amp;INDEX(n_4,MID(TEXT(C8,n0),7,1)+1)&amp;INDEX(n1x,MID(TEXT(C8,n0),8,1)+1,MID(TEXT(C8,n0),9,1)+1)&amp;IF(-MID(TEXT(C8,n0),7,3),VLOOKUP(MID(TEXT(C8,n0),9,1)*AND(MID(TEXT(C8,n0),8,1)-1),тыс,2),"")&amp;INDEX(n_4,MID(TEXT(C8,n0),10,1)+1)&amp;INDEX(n0x,MID(TEXT(C8,n0),11,1)+1,MID(TEXT(C8,n0),12,1)+1)),"z"," ")&amp;IF(TRUNC(TEXT(C8,n0)),"","Ноль ")&amp;"рубл"&amp;VLOOKUP(MOD(MAX(MOD(MID(TEXT(C8,n0),11,2)-11,100),9),10),{0,"ь ";1,"я ";4,"ей "},2)&amp;RIGHT(TEXT(C8,n0),2)&amp;" копе"&amp;VLOOKUP(MOD(MAX(MOD(RIGHT(TEXT(C8,n0),2)-11,100),9),10),{0,"йка";1,"йки";4,"ек"},2)</f>
        <v>Восемьдесят тысяч пятьдесят восемь рублей 96 копеек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7"/>
      <c r="S8" s="17"/>
      <c r="T8" s="17"/>
      <c r="U8" s="17"/>
    </row>
    <row r="9" spans="1:21" x14ac:dyDescent="0.25">
      <c r="A9" s="8"/>
      <c r="B9" s="8"/>
      <c r="C9" s="9"/>
      <c r="D9" s="9"/>
      <c r="E9" s="14">
        <v>80799</v>
      </c>
      <c r="F9" s="10"/>
      <c r="G9" s="10"/>
      <c r="H9" s="10"/>
      <c r="I9" s="10"/>
      <c r="J9" s="10"/>
      <c r="K9" s="10"/>
      <c r="L9" s="11"/>
      <c r="M9" s="9"/>
      <c r="N9" s="8"/>
      <c r="O9" s="8"/>
      <c r="P9" s="9"/>
      <c r="Q9" s="11"/>
      <c r="R9" s="8"/>
    </row>
  </sheetData>
  <mergeCells count="13">
    <mergeCell ref="A8:B8"/>
    <mergeCell ref="Q1:Q2"/>
    <mergeCell ref="K1:K2"/>
    <mergeCell ref="B1:B2"/>
    <mergeCell ref="L1:L2"/>
    <mergeCell ref="M1:M2"/>
    <mergeCell ref="N1:N2"/>
    <mergeCell ref="O1:O2"/>
    <mergeCell ref="P1:P2"/>
    <mergeCell ref="C1:D1"/>
    <mergeCell ref="A1:A2"/>
    <mergeCell ref="C8:D8"/>
    <mergeCell ref="E8:Q8"/>
  </mergeCells>
  <conditionalFormatting sqref="P3:P6">
    <cfRule type="containsText" dxfId="11" priority="40" operator="containsText" text="НЕ">
      <formula>NOT(ISERROR(SEARCH("НЕ",P3)))</formula>
    </cfRule>
    <cfRule type="containsText" dxfId="10" priority="41" operator="containsText" text="ОДНОРОДНЫЕ">
      <formula>NOT(ISERROR(SEARCH("ОДНОРОДНЫЕ",P3)))</formula>
    </cfRule>
    <cfRule type="containsText" dxfId="9" priority="42" operator="containsText" text="НЕОДНОРОДНЫЕ">
      <formula>NOT(ISERROR(SEARCH("НЕОДНОРОДНЫЕ",P3)))</formula>
    </cfRule>
  </conditionalFormatting>
  <conditionalFormatting sqref="P3:P6">
    <cfRule type="containsText" dxfId="8" priority="37" operator="containsText" text="НЕОДНОРОДНЫЕ">
      <formula>NOT(ISERROR(SEARCH("НЕОДНОРОДНЫЕ",P3)))</formula>
    </cfRule>
    <cfRule type="containsText" dxfId="7" priority="38" operator="containsText" text="ОДНОРОДНЫЕ">
      <formula>NOT(ISERROR(SEARCH("ОДНОРОДНЫЕ",P3)))</formula>
    </cfRule>
    <cfRule type="containsText" dxfId="6" priority="39" operator="containsText" text="НЕОДНОРОДНЫЕ">
      <formula>NOT(ISERROR(SEARCH("НЕОДНОРОДНЫЕ",P3)))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2026-06-15T00:37:20Z</dcterms:modified>
</cp:coreProperties>
</file>