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nas\Общие документы\Юридический отдел\44-ФЗ ЗАКУПКИ\БЕРЕЗКА\инструмент\Бур\"/>
    </mc:Choice>
  </mc:AlternateContent>
  <bookViews>
    <workbookView xWindow="0" yWindow="120" windowWidth="16380" windowHeight="8070" tabRatio="500"/>
  </bookViews>
  <sheets>
    <sheet name="Расчет цены (2)" sheetId="1" r:id="rId1"/>
    <sheet name="Лист1" sheetId="2" r:id="rId2"/>
  </sheets>
  <calcPr calcId="162913"/>
</workbook>
</file>

<file path=xl/calcChain.xml><?xml version="1.0" encoding="utf-8"?>
<calcChain xmlns="http://schemas.openxmlformats.org/spreadsheetml/2006/main">
  <c r="H10" i="1" l="1"/>
  <c r="G10" i="1"/>
  <c r="F10" i="1"/>
  <c r="A8" i="1" l="1"/>
  <c r="M7" i="1" l="1"/>
  <c r="N7" i="1" s="1"/>
  <c r="J8" i="1" l="1"/>
  <c r="K8" i="1"/>
  <c r="M8" i="1"/>
  <c r="N8" i="1" s="1"/>
  <c r="J9" i="1"/>
  <c r="K9" i="1"/>
  <c r="M9" i="1"/>
  <c r="N9" i="1" s="1"/>
  <c r="A9" i="1"/>
  <c r="K7" i="1"/>
  <c r="J7" i="1"/>
  <c r="L9" i="1" l="1"/>
  <c r="L8" i="1"/>
  <c r="L7" i="1"/>
  <c r="F6" i="2" l="1"/>
  <c r="X6" i="2"/>
  <c r="D6" i="2"/>
  <c r="B6" i="2"/>
  <c r="V2" i="2"/>
  <c r="T2" i="2"/>
  <c r="R2" i="2"/>
  <c r="P2" i="2"/>
  <c r="N2" i="2"/>
  <c r="L2" i="2"/>
  <c r="J2" i="2"/>
  <c r="H2" i="2"/>
  <c r="B4" i="2"/>
  <c r="X4" i="2"/>
  <c r="V4" i="2"/>
  <c r="T4" i="2"/>
  <c r="R4" i="2"/>
  <c r="P4" i="2"/>
  <c r="N4" i="2"/>
  <c r="L4" i="2"/>
  <c r="J4" i="2"/>
  <c r="H4" i="2"/>
  <c r="F4" i="2"/>
  <c r="D4" i="2"/>
  <c r="Z4" i="2" l="1"/>
  <c r="N10" i="1" l="1"/>
</calcChain>
</file>

<file path=xl/sharedStrings.xml><?xml version="1.0" encoding="utf-8"?>
<sst xmlns="http://schemas.openxmlformats.org/spreadsheetml/2006/main" count="52" uniqueCount="43">
  <si>
    <t>Приложение к извещению
об осуществлении закупки</t>
  </si>
  <si>
    <t>Обоснование начальной (максимальной) цены контракта</t>
  </si>
  <si>
    <t xml:space="preserve">Используемый метод определения Н(М)ЦК:  Метод сопоставимых рыночных цен (анализа рынка) в соответствии с ч.6 статьи 22 Федерального закона от 05.04.2013 N 44-ФЗ "О контрактной системе в сфере закупок товаров, работ, услуг для обеспечения государственных и муниципальных нужд" метод сопоставимых рыночных цен (анализа рынка) является приоритетным для определения и обоснования начальной (максимальной) цены контракта. </t>
  </si>
  <si>
    <t>№</t>
  </si>
  <si>
    <t>Наименование объекта закупки</t>
  </si>
  <si>
    <t>Основные характеристики объекта закупки</t>
  </si>
  <si>
    <t>Ед. изм</t>
  </si>
  <si>
    <t>Коммерческие предложения, данные реестра контрактов (руб./ед.изм.)</t>
  </si>
  <si>
    <t>Однородность совокупности значений выявленных цен, используемых в расчете Н(М)ЦК</t>
  </si>
  <si>
    <t>Установленная цена за единицу измерения, руб.</t>
  </si>
  <si>
    <t>Коммерческое предложение Поставщик №1</t>
  </si>
  <si>
    <t>Коммерческое предложение Поставщик №2</t>
  </si>
  <si>
    <t>Коммерческое предложение Поставщик №3</t>
  </si>
  <si>
    <t>Применяемый коэффициент</t>
  </si>
  <si>
    <t xml:space="preserve">Средняя арифметическая цена за единицу     &lt;ц&gt; </t>
  </si>
  <si>
    <t>Среднее квадратичное отклонение</t>
  </si>
  <si>
    <r>
      <rPr>
        <b/>
        <sz val="10"/>
        <color rgb="FF000000"/>
        <rFont val="Times New Roman"/>
        <family val="1"/>
        <charset val="204"/>
      </rPr>
      <t xml:space="preserve">Коэффициент вариации цен V (%)           </t>
    </r>
    <r>
      <rPr>
        <i/>
        <sz val="10"/>
        <color rgb="FF000000"/>
        <rFont val="Times New Roman"/>
        <family val="1"/>
        <charset val="204"/>
      </rPr>
      <t xml:space="preserve">         (не должен превышать 33%)</t>
    </r>
  </si>
  <si>
    <t>В соответствии с описанием объекта закупки</t>
  </si>
  <si>
    <t>-</t>
  </si>
  <si>
    <t>Всего</t>
  </si>
  <si>
    <t>шт</t>
  </si>
  <si>
    <t>рез</t>
  </si>
  <si>
    <t>бел</t>
  </si>
  <si>
    <t>крас</t>
  </si>
  <si>
    <t>зел</t>
  </si>
  <si>
    <t>чер</t>
  </si>
  <si>
    <t>кр-кор</t>
  </si>
  <si>
    <t>сер</t>
  </si>
  <si>
    <t>син</t>
  </si>
  <si>
    <t>жел</t>
  </si>
  <si>
    <t>мас</t>
  </si>
  <si>
    <t>гру</t>
  </si>
  <si>
    <t>у-с</t>
  </si>
  <si>
    <t>Кол-во*</t>
  </si>
  <si>
    <t>Установленная Н(М)ЦК, руб.</t>
  </si>
  <si>
    <t>Начальная (максимальная) цена контракта установлена на основании минимального ценового предложения.</t>
  </si>
  <si>
    <t>Начальная (максимальная) цена контракта принята в сумме:</t>
  </si>
  <si>
    <t>Дата подготовки обоснования НМЦК: 04.08.2026</t>
  </si>
  <si>
    <t>33 365,00 (Тридцать три тысячи триста шестьдесят пять) руб. 00 коп.</t>
  </si>
  <si>
    <t>Предмет контракта: Поставка инструмента ручного с механизированным приводом, его частей и комплектующих.</t>
  </si>
  <si>
    <t>Мотобур</t>
  </si>
  <si>
    <t>Удлинитель шнека</t>
  </si>
  <si>
    <t>Шнек почвенный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</si>
</sst>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i/>
      <sz val="10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0"/>
      <color rgb="FF000000"/>
      <name val="Times New Roman"/>
      <family val="1"/>
      <charset val="1"/>
    </font>
    <font>
      <sz val="11"/>
      <color rgb="FF000000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2" fillId="0" borderId="0" xfId="0" applyFont="1"/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textRotation="90" wrapText="1"/>
    </xf>
    <xf numFmtId="0" fontId="3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center" wrapText="1"/>
    </xf>
    <xf numFmtId="4" fontId="9" fillId="0" borderId="3" xfId="0" applyNumberFormat="1" applyFont="1" applyBorder="1" applyAlignment="1">
      <alignment horizontal="center" vertical="center"/>
    </xf>
    <xf numFmtId="4" fontId="2" fillId="0" borderId="3" xfId="0" applyNumberFormat="1" applyFont="1" applyBorder="1" applyAlignment="1">
      <alignment horizontal="center" vertical="center" wrapText="1"/>
    </xf>
    <xf numFmtId="4" fontId="2" fillId="0" borderId="3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top"/>
    </xf>
    <xf numFmtId="4" fontId="3" fillId="0" borderId="3" xfId="0" applyNumberFormat="1" applyFont="1" applyBorder="1" applyAlignment="1">
      <alignment horizontal="center" vertical="center"/>
    </xf>
    <xf numFmtId="0" fontId="2" fillId="0" borderId="0" xfId="0" applyFont="1" applyBorder="1"/>
    <xf numFmtId="0" fontId="10" fillId="0" borderId="0" xfId="0" applyFont="1" applyBorder="1" applyAlignment="1">
      <alignment horizontal="left"/>
    </xf>
    <xf numFmtId="14" fontId="10" fillId="0" borderId="0" xfId="0" applyNumberFormat="1" applyFont="1" applyBorder="1" applyAlignment="1">
      <alignment horizontal="left"/>
    </xf>
    <xf numFmtId="0" fontId="10" fillId="0" borderId="0" xfId="0" applyFont="1" applyBorder="1" applyAlignment="1">
      <alignment horizontal="right"/>
    </xf>
    <xf numFmtId="0" fontId="10" fillId="0" borderId="0" xfId="0" applyFont="1"/>
    <xf numFmtId="4" fontId="2" fillId="0" borderId="0" xfId="0" applyNumberFormat="1" applyFont="1"/>
    <xf numFmtId="0" fontId="12" fillId="0" borderId="0" xfId="0" applyFont="1" applyBorder="1"/>
    <xf numFmtId="0" fontId="13" fillId="0" borderId="0" xfId="0" applyFont="1" applyBorder="1"/>
    <xf numFmtId="0" fontId="12" fillId="0" borderId="0" xfId="0" applyFont="1"/>
    <xf numFmtId="0" fontId="6" fillId="0" borderId="0" xfId="0" applyFont="1" applyAlignment="1">
      <alignment horizontal="justify" vertical="center"/>
    </xf>
    <xf numFmtId="0" fontId="13" fillId="0" borderId="0" xfId="0" applyFont="1" applyBorder="1" applyAlignment="1">
      <alignment horizontal="left"/>
    </xf>
    <xf numFmtId="0" fontId="8" fillId="0" borderId="3" xfId="0" applyFont="1" applyBorder="1" applyAlignment="1">
      <alignment horizontal="center" vertical="center" wrapText="1"/>
    </xf>
    <xf numFmtId="4" fontId="0" fillId="0" borderId="0" xfId="0" applyNumberFormat="1"/>
    <xf numFmtId="4" fontId="2" fillId="0" borderId="0" xfId="0" applyNumberFormat="1" applyFont="1" applyAlignment="1">
      <alignment horizontal="center" vertical="top"/>
    </xf>
    <xf numFmtId="0" fontId="8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4" fontId="9" fillId="0" borderId="0" xfId="0" applyNumberFormat="1" applyFont="1" applyBorder="1" applyAlignment="1">
      <alignment horizontal="center" vertical="center"/>
    </xf>
    <xf numFmtId="0" fontId="8" fillId="0" borderId="0" xfId="0" applyFont="1" applyBorder="1" applyAlignment="1">
      <alignment horizontal="right" vertical="center"/>
    </xf>
    <xf numFmtId="4" fontId="9" fillId="0" borderId="0" xfId="0" applyNumberFormat="1" applyFont="1" applyBorder="1" applyAlignment="1">
      <alignment horizontal="right" vertical="center"/>
    </xf>
    <xf numFmtId="0" fontId="0" fillId="0" borderId="0" xfId="0" applyAlignment="1">
      <alignment horizontal="right"/>
    </xf>
    <xf numFmtId="0" fontId="14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4" fontId="8" fillId="0" borderId="0" xfId="0" applyNumberFormat="1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left" vertical="center" wrapText="1"/>
    </xf>
    <xf numFmtId="4" fontId="2" fillId="0" borderId="0" xfId="0" applyNumberFormat="1" applyFont="1" applyAlignment="1">
      <alignment horizontal="right" vertical="top"/>
    </xf>
    <xf numFmtId="4" fontId="2" fillId="0" borderId="0" xfId="0" applyNumberFormat="1" applyFont="1" applyAlignment="1">
      <alignment horizontal="right"/>
    </xf>
    <xf numFmtId="0" fontId="11" fillId="0" borderId="2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10" fillId="3" borderId="0" xfId="0" applyFont="1" applyFill="1" applyBorder="1" applyAlignment="1">
      <alignment horizontal="left"/>
    </xf>
    <xf numFmtId="14" fontId="10" fillId="0" borderId="0" xfId="0" applyNumberFormat="1" applyFont="1" applyBorder="1" applyAlignment="1">
      <alignment horizontal="left"/>
    </xf>
    <xf numFmtId="0" fontId="3" fillId="0" borderId="0" xfId="0" applyFont="1" applyBorder="1" applyAlignment="1">
      <alignment horizontal="right" wrapText="1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2" fontId="3" fillId="0" borderId="3" xfId="0" applyNumberFormat="1" applyFont="1" applyBorder="1" applyAlignment="1">
      <alignment horizontal="center" vertical="top" wrapText="1"/>
    </xf>
    <xf numFmtId="2" fontId="3" fillId="0" borderId="3" xfId="0" applyNumberFormat="1" applyFon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23400</xdr:colOff>
      <xdr:row>5</xdr:row>
      <xdr:rowOff>957240</xdr:rowOff>
    </xdr:from>
    <xdr:to>
      <xdr:col>11</xdr:col>
      <xdr:colOff>1003680</xdr:colOff>
      <xdr:row>5</xdr:row>
      <xdr:rowOff>1301040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10382040" y="3736440"/>
          <a:ext cx="980280" cy="343800"/>
        </a:xfrm>
        <a:prstGeom prst="rect">
          <a:avLst/>
        </a:prstGeom>
        <a:ln w="0">
          <a:noFill/>
        </a:ln>
      </xdr:spPr>
    </xdr:pic>
    <xdr:clientData/>
  </xdr:twoCellAnchor>
  <xdr:twoCellAnchor>
    <xdr:from>
      <xdr:col>10</xdr:col>
      <xdr:colOff>19080</xdr:colOff>
      <xdr:row>5</xdr:row>
      <xdr:rowOff>928440</xdr:rowOff>
    </xdr:from>
    <xdr:to>
      <xdr:col>10</xdr:col>
      <xdr:colOff>1010520</xdr:colOff>
      <xdr:row>5</xdr:row>
      <xdr:rowOff>1357920</xdr:rowOff>
    </xdr:to>
    <xdr:pic>
      <xdr:nvPicPr>
        <xdr:cNvPr id="3" name="Picture 2"/>
        <xdr:cNvPicPr/>
      </xdr:nvPicPr>
      <xdr:blipFill>
        <a:blip xmlns:r="http://schemas.openxmlformats.org/officeDocument/2006/relationships" r:embed="rId2"/>
        <a:stretch/>
      </xdr:blipFill>
      <xdr:spPr>
        <a:xfrm>
          <a:off x="9289440" y="3707640"/>
          <a:ext cx="991440" cy="42948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J24"/>
  <sheetViews>
    <sheetView tabSelected="1" view="pageBreakPreview" zoomScale="90" zoomScaleNormal="90" zoomScaleSheetLayoutView="90" workbookViewId="0">
      <selection activeCell="M8" sqref="M8"/>
    </sheetView>
  </sheetViews>
  <sheetFormatPr defaultColWidth="9.140625" defaultRowHeight="15" x14ac:dyDescent="0.25"/>
  <cols>
    <col min="1" max="1" width="3.140625" style="1" customWidth="1"/>
    <col min="2" max="2" width="29.28515625" style="1" customWidth="1"/>
    <col min="3" max="3" width="21" style="1" customWidth="1"/>
    <col min="4" max="5" width="5.85546875" style="1" customWidth="1"/>
    <col min="6" max="6" width="14.7109375" style="1" customWidth="1"/>
    <col min="7" max="7" width="16" style="1" customWidth="1"/>
    <col min="8" max="8" width="14.42578125" style="1" customWidth="1"/>
    <col min="9" max="9" width="5.5703125" style="1" customWidth="1"/>
    <col min="10" max="10" width="15.5703125" style="1" customWidth="1"/>
    <col min="11" max="11" width="15.42578125" style="1" customWidth="1"/>
    <col min="12" max="12" width="14.28515625" style="1" customWidth="1"/>
    <col min="13" max="14" width="15.140625" style="1" customWidth="1"/>
    <col min="15" max="15" width="10.28515625" style="1" customWidth="1"/>
    <col min="16" max="16" width="10" style="1" customWidth="1"/>
    <col min="17" max="1024" width="9.140625" style="1"/>
  </cols>
  <sheetData>
    <row r="1" spans="1:16" ht="24.75" customHeight="1" x14ac:dyDescent="0.25">
      <c r="A1" s="45" t="s">
        <v>0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</row>
    <row r="2" spans="1:16" ht="21.75" customHeight="1" x14ac:dyDescent="0.25">
      <c r="A2" s="46" t="s">
        <v>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</row>
    <row r="3" spans="1:16" ht="20.25" customHeight="1" x14ac:dyDescent="0.25">
      <c r="A3" s="47" t="s">
        <v>39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</row>
    <row r="4" spans="1:16" ht="69.75" customHeight="1" x14ac:dyDescent="0.25">
      <c r="A4" s="48" t="s">
        <v>2</v>
      </c>
      <c r="B4" s="48"/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</row>
    <row r="5" spans="1:16" ht="39" customHeight="1" x14ac:dyDescent="0.25">
      <c r="A5" s="49" t="s">
        <v>3</v>
      </c>
      <c r="B5" s="49" t="s">
        <v>4</v>
      </c>
      <c r="C5" s="50" t="s">
        <v>5</v>
      </c>
      <c r="D5" s="50" t="s">
        <v>6</v>
      </c>
      <c r="E5" s="50" t="s">
        <v>33</v>
      </c>
      <c r="F5" s="50" t="s">
        <v>7</v>
      </c>
      <c r="G5" s="50"/>
      <c r="H5" s="50"/>
      <c r="I5" s="50"/>
      <c r="J5" s="51" t="s">
        <v>8</v>
      </c>
      <c r="K5" s="51"/>
      <c r="L5" s="51"/>
      <c r="M5" s="52" t="s">
        <v>9</v>
      </c>
      <c r="N5" s="39" t="s">
        <v>34</v>
      </c>
    </row>
    <row r="6" spans="1:16" ht="108.75" customHeight="1" x14ac:dyDescent="0.25">
      <c r="A6" s="49"/>
      <c r="B6" s="49"/>
      <c r="C6" s="50"/>
      <c r="D6" s="50"/>
      <c r="E6" s="50"/>
      <c r="F6" s="3" t="s">
        <v>10</v>
      </c>
      <c r="G6" s="3" t="s">
        <v>11</v>
      </c>
      <c r="H6" s="3" t="s">
        <v>12</v>
      </c>
      <c r="I6" s="3" t="s">
        <v>13</v>
      </c>
      <c r="J6" s="2" t="s">
        <v>14</v>
      </c>
      <c r="K6" s="4" t="s">
        <v>15</v>
      </c>
      <c r="L6" s="4" t="s">
        <v>16</v>
      </c>
      <c r="M6" s="52"/>
      <c r="N6" s="40"/>
    </row>
    <row r="7" spans="1:16" s="9" customFormat="1" ht="24" x14ac:dyDescent="0.25">
      <c r="A7" s="5">
        <v>1</v>
      </c>
      <c r="B7" s="36" t="s">
        <v>40</v>
      </c>
      <c r="C7" s="35" t="s">
        <v>17</v>
      </c>
      <c r="D7" s="22" t="s">
        <v>20</v>
      </c>
      <c r="E7" s="25">
        <v>1</v>
      </c>
      <c r="F7" s="8">
        <v>22265</v>
      </c>
      <c r="G7" s="6">
        <v>24491.5</v>
      </c>
      <c r="H7" s="6">
        <v>25604.75</v>
      </c>
      <c r="I7" s="7" t="s">
        <v>18</v>
      </c>
      <c r="J7" s="7">
        <f t="shared" ref="J7" si="0">AVERAGE(F7:H7)</f>
        <v>24120.416666666668</v>
      </c>
      <c r="K7" s="8">
        <f t="shared" ref="K7" si="1">STDEV(F7:H7)</f>
        <v>1700.5174641365297</v>
      </c>
      <c r="L7" s="8">
        <f t="shared" ref="L7" si="2">K7/J7*100</f>
        <v>7.0501164537782159</v>
      </c>
      <c r="M7" s="8">
        <f>F7</f>
        <v>22265</v>
      </c>
      <c r="N7" s="8">
        <f>M7*E7</f>
        <v>22265</v>
      </c>
      <c r="O7" s="24"/>
      <c r="P7" s="37"/>
    </row>
    <row r="8" spans="1:16" ht="24" x14ac:dyDescent="0.25">
      <c r="A8" s="5">
        <f>A7+1</f>
        <v>2</v>
      </c>
      <c r="B8" s="36" t="s">
        <v>41</v>
      </c>
      <c r="C8" s="35" t="s">
        <v>17</v>
      </c>
      <c r="D8" s="22" t="s">
        <v>20</v>
      </c>
      <c r="E8" s="25">
        <v>1</v>
      </c>
      <c r="F8" s="8">
        <v>3000</v>
      </c>
      <c r="G8" s="6">
        <v>3300</v>
      </c>
      <c r="H8" s="6">
        <v>3500</v>
      </c>
      <c r="I8" s="7" t="s">
        <v>18</v>
      </c>
      <c r="J8" s="7">
        <f t="shared" ref="J8:J9" si="3">AVERAGE(F8:H8)</f>
        <v>3266.6666666666665</v>
      </c>
      <c r="K8" s="8">
        <f t="shared" ref="K8:K9" si="4">STDEV(F8:H8)</f>
        <v>251.66114784235833</v>
      </c>
      <c r="L8" s="8">
        <f t="shared" ref="L8:L9" si="5">K8/J8*100</f>
        <v>7.7039126890517871</v>
      </c>
      <c r="M8" s="8">
        <f t="shared" ref="M8:M9" si="6">F8</f>
        <v>3000</v>
      </c>
      <c r="N8" s="8">
        <f t="shared" ref="N8:N9" si="7">M8*E8</f>
        <v>3000</v>
      </c>
      <c r="O8" s="24"/>
      <c r="P8" s="38"/>
    </row>
    <row r="9" spans="1:16" ht="24" x14ac:dyDescent="0.25">
      <c r="A9" s="5">
        <f t="shared" ref="A9" si="8">A8+1</f>
        <v>3</v>
      </c>
      <c r="B9" s="36" t="s">
        <v>42</v>
      </c>
      <c r="C9" s="35" t="s">
        <v>17</v>
      </c>
      <c r="D9" s="22" t="s">
        <v>20</v>
      </c>
      <c r="E9" s="25">
        <v>1</v>
      </c>
      <c r="F9" s="8">
        <v>8100</v>
      </c>
      <c r="G9" s="6">
        <v>8910</v>
      </c>
      <c r="H9" s="6">
        <v>9315</v>
      </c>
      <c r="I9" s="7" t="s">
        <v>18</v>
      </c>
      <c r="J9" s="7">
        <f t="shared" si="3"/>
        <v>8775</v>
      </c>
      <c r="K9" s="8">
        <f t="shared" si="4"/>
        <v>618.64771881903835</v>
      </c>
      <c r="L9" s="8">
        <f t="shared" si="5"/>
        <v>7.0501164537782142</v>
      </c>
      <c r="M9" s="8">
        <f t="shared" si="6"/>
        <v>8100</v>
      </c>
      <c r="N9" s="8">
        <f t="shared" si="7"/>
        <v>8100</v>
      </c>
      <c r="O9" s="24"/>
      <c r="P9" s="38"/>
    </row>
    <row r="10" spans="1:16" s="9" customFormat="1" ht="26.1" customHeight="1" x14ac:dyDescent="0.25">
      <c r="A10" s="41" t="s">
        <v>19</v>
      </c>
      <c r="B10" s="42"/>
      <c r="C10" s="42" t="s">
        <v>17</v>
      </c>
      <c r="D10" s="42" t="s">
        <v>20</v>
      </c>
      <c r="E10" s="26"/>
      <c r="F10" s="10">
        <f>SUM(E7*F7,E8*F8,E9*F9)</f>
        <v>33365</v>
      </c>
      <c r="G10" s="10">
        <f>SUM(E7*G7,E8*G8,E9*G9)</f>
        <v>36701.5</v>
      </c>
      <c r="H10" s="10">
        <f>SUM(E7*H7,E8*H8,E9*H9)</f>
        <v>38419.75</v>
      </c>
      <c r="I10" s="7" t="s">
        <v>18</v>
      </c>
      <c r="J10" s="10"/>
      <c r="K10" s="10"/>
      <c r="L10" s="10"/>
      <c r="M10" s="10"/>
      <c r="N10" s="10">
        <f>SUM(N7:N9)</f>
        <v>33365</v>
      </c>
      <c r="O10" s="24"/>
      <c r="P10" s="24"/>
    </row>
    <row r="11" spans="1:16" s="9" customFormat="1" ht="13.5" customHeight="1" x14ac:dyDescent="0.25">
      <c r="A11" s="11"/>
      <c r="B11" s="11"/>
      <c r="C11" s="11"/>
      <c r="D11" s="11"/>
      <c r="E11" s="11"/>
      <c r="F11" s="11"/>
      <c r="G11" s="11"/>
      <c r="H11" s="11"/>
      <c r="I11" s="11"/>
      <c r="J11" s="11"/>
      <c r="K11" s="18"/>
      <c r="L11" s="11"/>
      <c r="M11" s="11"/>
      <c r="N11" s="11"/>
    </row>
    <row r="12" spans="1:16" s="19" customFormat="1" ht="15.75" x14ac:dyDescent="0.25">
      <c r="A12" s="17"/>
      <c r="B12" s="11" t="s">
        <v>35</v>
      </c>
      <c r="C12" s="11"/>
      <c r="D12" s="11"/>
      <c r="E12" s="11"/>
      <c r="F12" s="11"/>
      <c r="G12" s="11"/>
      <c r="H12" s="11"/>
      <c r="I12" s="11"/>
      <c r="J12" s="11"/>
      <c r="K12" s="18"/>
      <c r="L12" s="11"/>
      <c r="M12" s="11"/>
      <c r="N12" s="17"/>
    </row>
    <row r="13" spans="1:16" s="19" customFormat="1" ht="21.75" customHeight="1" x14ac:dyDescent="0.25">
      <c r="A13" s="17"/>
      <c r="B13" s="17" t="s">
        <v>36</v>
      </c>
      <c r="C13" s="17"/>
      <c r="D13" s="17"/>
      <c r="E13" s="17" t="s">
        <v>38</v>
      </c>
      <c r="F13" s="17"/>
      <c r="G13" s="17"/>
      <c r="H13" s="17"/>
      <c r="I13" s="17"/>
      <c r="J13" s="17"/>
      <c r="K13" s="17"/>
      <c r="L13" s="17"/>
      <c r="M13" s="17"/>
      <c r="N13" s="21"/>
    </row>
    <row r="14" spans="1:16" ht="20.25" customHeight="1" x14ac:dyDescent="0.25">
      <c r="B14" s="43" t="s">
        <v>37</v>
      </c>
      <c r="C14" s="43"/>
      <c r="D14" s="44"/>
      <c r="E14" s="44"/>
      <c r="F14" s="44"/>
    </row>
    <row r="15" spans="1:16" x14ac:dyDescent="0.25">
      <c r="B15" s="12"/>
      <c r="C15" s="14"/>
      <c r="D15" s="13"/>
      <c r="E15" s="13"/>
      <c r="F15" s="13"/>
    </row>
    <row r="16" spans="1:16" ht="15.75" x14ac:dyDescent="0.25">
      <c r="B16" s="20"/>
      <c r="C16" s="14"/>
      <c r="D16" s="13"/>
      <c r="E16" s="13"/>
      <c r="F16" s="13"/>
    </row>
    <row r="17" spans="2:7" ht="15.75" x14ac:dyDescent="0.25">
      <c r="B17" s="20"/>
    </row>
    <row r="18" spans="2:7" ht="15.75" x14ac:dyDescent="0.25">
      <c r="B18" s="20"/>
      <c r="C18" s="15"/>
      <c r="D18" s="15"/>
      <c r="E18" s="15"/>
      <c r="F18" s="15"/>
    </row>
    <row r="19" spans="2:7" ht="15.75" x14ac:dyDescent="0.25">
      <c r="B19" s="20"/>
      <c r="C19" s="15"/>
      <c r="D19" s="15"/>
      <c r="E19" s="15"/>
      <c r="F19" s="15"/>
      <c r="G19" s="15"/>
    </row>
    <row r="20" spans="2:7" ht="15.75" x14ac:dyDescent="0.25">
      <c r="B20" s="20"/>
    </row>
    <row r="21" spans="2:7" ht="15.75" x14ac:dyDescent="0.25">
      <c r="B21" s="20"/>
      <c r="G21" s="16"/>
    </row>
    <row r="22" spans="2:7" ht="15.75" x14ac:dyDescent="0.25">
      <c r="B22" s="20"/>
    </row>
    <row r="23" spans="2:7" ht="15.75" x14ac:dyDescent="0.25">
      <c r="B23" s="20"/>
    </row>
    <row r="24" spans="2:7" ht="15.75" x14ac:dyDescent="0.25">
      <c r="B24" s="20"/>
    </row>
  </sheetData>
  <mergeCells count="16">
    <mergeCell ref="N5:N6"/>
    <mergeCell ref="A10:D10"/>
    <mergeCell ref="B14:C14"/>
    <mergeCell ref="D14:F14"/>
    <mergeCell ref="A1:N1"/>
    <mergeCell ref="A2:N2"/>
    <mergeCell ref="A3:N3"/>
    <mergeCell ref="A4:N4"/>
    <mergeCell ref="A5:A6"/>
    <mergeCell ref="B5:B6"/>
    <mergeCell ref="C5:C6"/>
    <mergeCell ref="D5:D6"/>
    <mergeCell ref="E5:E6"/>
    <mergeCell ref="F5:I5"/>
    <mergeCell ref="J5:L5"/>
    <mergeCell ref="M5:M6"/>
  </mergeCells>
  <pageMargins left="0.39370078740157483" right="0" top="0.19685039370078741" bottom="0" header="0" footer="0"/>
  <pageSetup paperSize="9" scale="73" firstPageNumber="0" fitToHeight="0" orientation="landscape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3"/>
  <sheetViews>
    <sheetView workbookViewId="0">
      <selection activeCell="Z4" sqref="Z4"/>
    </sheetView>
  </sheetViews>
  <sheetFormatPr defaultRowHeight="15" x14ac:dyDescent="0.25"/>
  <cols>
    <col min="1" max="1" width="3.5703125" customWidth="1"/>
    <col min="2" max="2" width="7.85546875" customWidth="1"/>
    <col min="3" max="3" width="3.5703125" customWidth="1"/>
    <col min="4" max="4" width="9" customWidth="1"/>
    <col min="5" max="5" width="2.7109375" customWidth="1"/>
    <col min="6" max="6" width="8" customWidth="1"/>
    <col min="7" max="7" width="3.5703125" customWidth="1"/>
    <col min="8" max="8" width="9" customWidth="1"/>
    <col min="9" max="9" width="3.5703125" customWidth="1"/>
    <col min="10" max="10" width="9" customWidth="1"/>
    <col min="11" max="11" width="2.7109375" customWidth="1"/>
    <col min="12" max="12" width="8" customWidth="1"/>
    <col min="13" max="13" width="3.5703125" customWidth="1"/>
    <col min="14" max="14" width="9" customWidth="1"/>
    <col min="15" max="15" width="3" customWidth="1"/>
    <col min="16" max="16" width="8" customWidth="1"/>
    <col min="17" max="17" width="3" customWidth="1"/>
    <col min="18" max="18" width="8" customWidth="1"/>
    <col min="19" max="19" width="3" customWidth="1"/>
    <col min="20" max="20" width="8" customWidth="1"/>
    <col min="21" max="21" width="4" customWidth="1"/>
    <col min="22" max="22" width="9" customWidth="1"/>
    <col min="23" max="23" width="3" customWidth="1"/>
    <col min="24" max="24" width="8" customWidth="1"/>
    <col min="26" max="26" width="10" bestFit="1" customWidth="1"/>
  </cols>
  <sheetData>
    <row r="1" spans="1:26" ht="28.5" customHeight="1" x14ac:dyDescent="0.25">
      <c r="A1" s="32"/>
      <c r="B1" s="33" t="s">
        <v>21</v>
      </c>
      <c r="C1" s="32"/>
      <c r="D1" s="33" t="s">
        <v>22</v>
      </c>
      <c r="E1" s="32"/>
      <c r="F1" s="33" t="s">
        <v>23</v>
      </c>
      <c r="G1" s="32"/>
      <c r="H1" s="33" t="s">
        <v>24</v>
      </c>
      <c r="I1" s="32"/>
      <c r="J1" s="33" t="s">
        <v>25</v>
      </c>
      <c r="K1" s="32"/>
      <c r="L1" s="33" t="s">
        <v>26</v>
      </c>
      <c r="M1" s="32"/>
      <c r="N1" s="32" t="s">
        <v>27</v>
      </c>
      <c r="O1" s="32"/>
      <c r="P1" s="32" t="s">
        <v>28</v>
      </c>
      <c r="Q1" s="32"/>
      <c r="R1" s="32" t="s">
        <v>29</v>
      </c>
      <c r="S1" s="32"/>
      <c r="T1" s="32" t="s">
        <v>30</v>
      </c>
      <c r="U1" s="32"/>
      <c r="V1" s="32" t="s">
        <v>31</v>
      </c>
      <c r="W1" s="32"/>
      <c r="X1" s="32" t="s">
        <v>32</v>
      </c>
    </row>
    <row r="2" spans="1:26" x14ac:dyDescent="0.25">
      <c r="A2" s="29">
        <v>120</v>
      </c>
      <c r="B2" s="30">
        <v>547.29960000000005</v>
      </c>
      <c r="C2" s="29">
        <v>150</v>
      </c>
      <c r="D2" s="30">
        <v>107.72</v>
      </c>
      <c r="E2" s="29">
        <v>75</v>
      </c>
      <c r="F2" s="30">
        <v>88.16</v>
      </c>
      <c r="G2" s="29">
        <v>100</v>
      </c>
      <c r="H2" s="30">
        <f>ROUND(130.6-(130.6*32.5%),2)</f>
        <v>88.16</v>
      </c>
      <c r="I2" s="29">
        <v>125</v>
      </c>
      <c r="J2" s="30">
        <f>ROUND(130.6-(130.6*32.5%),2)</f>
        <v>88.16</v>
      </c>
      <c r="K2" s="29">
        <v>75</v>
      </c>
      <c r="L2" s="30">
        <f>ROUND(130.6-(130.6*32.5%),2)</f>
        <v>88.16</v>
      </c>
      <c r="M2" s="29">
        <v>100</v>
      </c>
      <c r="N2" s="30">
        <f>ROUND(130.6-(130.6*32.5%),2)</f>
        <v>88.16</v>
      </c>
      <c r="O2" s="31">
        <v>25</v>
      </c>
      <c r="P2" s="31">
        <f>ROUND(130.6-(130.6*32.5%),2)</f>
        <v>88.16</v>
      </c>
      <c r="Q2" s="31">
        <v>25</v>
      </c>
      <c r="R2" s="31">
        <f>ROUND(130.6-(130.6*32.5%),2)</f>
        <v>88.16</v>
      </c>
      <c r="S2" s="31">
        <v>40</v>
      </c>
      <c r="T2" s="31">
        <f>ROUND(199.5-(199.5*32.5%),2)</f>
        <v>134.66</v>
      </c>
      <c r="U2" s="31">
        <v>100</v>
      </c>
      <c r="V2" s="31">
        <f>ROUND(116-(116*32.5%),2)</f>
        <v>78.3</v>
      </c>
      <c r="W2" s="31">
        <v>50</v>
      </c>
      <c r="X2" s="31">
        <v>89.44</v>
      </c>
    </row>
    <row r="3" spans="1:26" x14ac:dyDescent="0.25">
      <c r="A3" s="27"/>
      <c r="B3" s="28"/>
    </row>
    <row r="4" spans="1:26" s="23" customFormat="1" x14ac:dyDescent="0.25">
      <c r="A4" s="34"/>
      <c r="B4" s="28">
        <f>A2*B2</f>
        <v>65675.952000000005</v>
      </c>
      <c r="D4" s="23">
        <f>C2*D2</f>
        <v>16158</v>
      </c>
      <c r="F4" s="23">
        <f>E2*F2</f>
        <v>6612</v>
      </c>
      <c r="H4" s="23">
        <f>G2*H2</f>
        <v>8816</v>
      </c>
      <c r="J4" s="23">
        <f>I2*J2</f>
        <v>11020</v>
      </c>
      <c r="L4" s="23">
        <f>K2*L2</f>
        <v>6612</v>
      </c>
      <c r="N4" s="23">
        <f>M2*N2</f>
        <v>8816</v>
      </c>
      <c r="P4" s="23">
        <f>O2*P2</f>
        <v>2204</v>
      </c>
      <c r="R4" s="23">
        <f>Q2*R2</f>
        <v>2204</v>
      </c>
      <c r="T4" s="23">
        <f>S2*T2</f>
        <v>5386.4</v>
      </c>
      <c r="V4" s="23">
        <f>U2*V2</f>
        <v>7830</v>
      </c>
      <c r="X4" s="23">
        <f>W2*X2</f>
        <v>4472</v>
      </c>
      <c r="Z4" s="23">
        <f>SUM(B4:X4)</f>
        <v>145806.35200000001</v>
      </c>
    </row>
    <row r="5" spans="1:26" x14ac:dyDescent="0.25">
      <c r="A5" s="27"/>
      <c r="B5" s="28"/>
    </row>
    <row r="6" spans="1:26" x14ac:dyDescent="0.25">
      <c r="A6" s="27"/>
      <c r="B6" s="30">
        <f>ROUND(810.83-(810.83*32.5%),2)</f>
        <v>547.30999999999995</v>
      </c>
      <c r="D6" s="30">
        <f>ROUND(159.6-(159.6*32.5%),2)</f>
        <v>107.73</v>
      </c>
      <c r="F6" s="30">
        <f>ROUND(130.6-(130.6*32.5%),2)</f>
        <v>88.16</v>
      </c>
      <c r="N6" s="23"/>
      <c r="X6" s="31">
        <f>ROUND(132.5-(132.5*32.5%),2)</f>
        <v>89.44</v>
      </c>
      <c r="Z6" s="23">
        <v>145806.35</v>
      </c>
    </row>
    <row r="7" spans="1:26" x14ac:dyDescent="0.25">
      <c r="A7" s="27"/>
      <c r="B7" s="28"/>
    </row>
    <row r="8" spans="1:26" x14ac:dyDescent="0.25">
      <c r="A8" s="27"/>
      <c r="B8" s="28"/>
    </row>
    <row r="9" spans="1:26" x14ac:dyDescent="0.25">
      <c r="A9" s="27"/>
      <c r="B9" s="28"/>
    </row>
    <row r="10" spans="1:26" x14ac:dyDescent="0.25">
      <c r="A10" s="27"/>
      <c r="B10" s="28"/>
    </row>
    <row r="11" spans="1:26" x14ac:dyDescent="0.25">
      <c r="A11" s="27"/>
      <c r="B11" s="28"/>
    </row>
    <row r="12" spans="1:26" x14ac:dyDescent="0.25">
      <c r="A12" s="27"/>
      <c r="B12" s="28"/>
    </row>
    <row r="13" spans="1:26" x14ac:dyDescent="0.25">
      <c r="A13" s="27"/>
      <c r="B13" s="28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Расчет цены (2)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SaVa</dc:creator>
  <cp:lastModifiedBy>user-snb</cp:lastModifiedBy>
  <cp:revision>28</cp:revision>
  <cp:lastPrinted>2026-08-04T06:18:34Z</cp:lastPrinted>
  <dcterms:created xsi:type="dcterms:W3CDTF">2014-01-15T18:15:09Z</dcterms:created>
  <dcterms:modified xsi:type="dcterms:W3CDTF">2026-08-04T07:02:12Z</dcterms:modified>
  <dc:language>ru-RU</dc:language>
</cp:coreProperties>
</file>