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Иглы Ланцеты\На сайт\"/>
    </mc:Choice>
  </mc:AlternateContent>
  <bookViews>
    <workbookView xWindow="0" yWindow="0" windowWidth="19155" windowHeight="10065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450н'!$A$1:$S$15</definedName>
  </definedNames>
  <calcPr calcId="162913"/>
</workbook>
</file>

<file path=xl/calcChain.xml><?xml version="1.0" encoding="utf-8"?>
<calcChain xmlns="http://schemas.openxmlformats.org/spreadsheetml/2006/main">
  <c r="S10" i="19" l="1"/>
  <c r="S9" i="19"/>
  <c r="G10" i="19" l="1"/>
  <c r="J10" i="19" s="1"/>
  <c r="K10" i="19"/>
  <c r="M10" i="19"/>
  <c r="Q10" i="19"/>
  <c r="R10" i="19" s="1"/>
  <c r="Q9" i="19"/>
  <c r="M9" i="19"/>
  <c r="K9" i="19"/>
  <c r="G9" i="19"/>
  <c r="J9" i="19" s="1"/>
  <c r="O10" i="19" l="1"/>
  <c r="P10" i="19" s="1"/>
  <c r="O9" i="19"/>
  <c r="P9" i="19" s="1"/>
  <c r="L10" i="19"/>
  <c r="L9" i="19"/>
  <c r="R9" i="19"/>
  <c r="P11" i="19" l="1"/>
  <c r="R11" i="19"/>
  <c r="S11" i="19"/>
</calcChain>
</file>

<file path=xl/sharedStrings.xml><?xml version="1.0" encoding="utf-8"?>
<sst xmlns="http://schemas.openxmlformats.org/spreadsheetml/2006/main" count="30" uniqueCount="29">
  <si>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</si>
  <si>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</si>
  <si>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</si>
  <si>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</si>
  <si>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</si>
  <si>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</si>
  <si>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</si>
  <si>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</si>
  <si>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</si>
  <si>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</si>
  <si>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</si>
  <si>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</si>
  <si>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</si>
  <si>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</si>
  <si>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Цена за единицу изм. ИЦИ с минимальной суммой, (руб.)*</t>
  </si>
  <si>
    <t>НМЦК по ИЦИ с минимальной суммой,  (руб.)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</si>
  <si>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</si>
  <si>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</si>
  <si>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</si>
  <si>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</si>
  <si>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НМЦК по ИЦИ с минимальной суммой, с НДС (руб.)</t>
  </si>
  <si>
    <t>Начальная цена единицы медицинского изделия с НДС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</si>
  <si>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</si>
  <si>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Наконечник для ручки-скарификатора</t>
  </si>
  <si>
    <t xml:space="preserve">Игла для автоинъектора
</t>
  </si>
  <si>
    <t>уп</t>
  </si>
  <si>
    <t>Подготовил:  старший специалист по закупкам – Манукян К.С.
22.07.2026 г.</t>
  </si>
  <si>
    <t xml:space="preserve">На основании приведенных данных устанавливается следующая начальная (максимальная) цена контракта:  99 889.60 (девяносто девять тысяч восемьсот восемьдесят девять) рублей 60 копеек.
</t>
  </si>
  <si>
    <t>Обоснование начальной (максимальной) цены контракта на поставку медицинских изделий  (иглы,ланцеты).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</si>
</sst>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0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98">
    <xf numFmtId="0" fontId="0" fillId="0" borderId="0" xfId="0"/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0" fillId="0" borderId="0" xfId="0" applyAlignment="1">
      <alignment vertical="center"/>
    </xf>
    <xf numFmtId="0" fontId="23" fillId="0" borderId="16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0" fontId="22" fillId="0" borderId="0" xfId="0" applyFont="1" applyAlignment="1">
      <alignment horizontal="left" vertical="top"/>
    </xf>
    <xf numFmtId="4" fontId="22" fillId="0" borderId="23" xfId="0" applyNumberFormat="1" applyFont="1" applyBorder="1" applyAlignment="1">
      <alignment horizontal="center" vertical="center" wrapText="1"/>
    </xf>
    <xf numFmtId="0" fontId="25" fillId="15" borderId="28" xfId="0" applyFont="1" applyFill="1" applyBorder="1" applyAlignment="1">
      <alignment horizontal="center" vertical="center" wrapText="1"/>
    </xf>
    <xf numFmtId="4" fontId="22" fillId="0" borderId="29" xfId="0" applyNumberFormat="1" applyFont="1" applyBorder="1" applyAlignment="1">
      <alignment horizontal="center" vertical="center" wrapText="1"/>
    </xf>
    <xf numFmtId="0" fontId="25" fillId="15" borderId="29" xfId="0" applyNumberFormat="1" applyFont="1" applyFill="1" applyBorder="1" applyAlignment="1">
      <alignment horizontal="center" vertical="center" wrapText="1"/>
    </xf>
    <xf numFmtId="166" fontId="22" fillId="0" borderId="29" xfId="0" applyNumberFormat="1" applyFont="1" applyBorder="1" applyAlignment="1">
      <alignment horizontal="center" vertical="center" wrapText="1"/>
    </xf>
    <xf numFmtId="164" fontId="22" fillId="0" borderId="29" xfId="0" applyNumberFormat="1" applyFont="1" applyBorder="1" applyAlignment="1">
      <alignment horizontal="center" vertical="center" wrapText="1"/>
    </xf>
    <xf numFmtId="10" fontId="22" fillId="0" borderId="29" xfId="0" applyNumberFormat="1" applyFont="1" applyBorder="1" applyAlignment="1">
      <alignment horizontal="center" vertical="center" wrapText="1"/>
    </xf>
    <xf numFmtId="166" fontId="22" fillId="0" borderId="29" xfId="0" applyNumberFormat="1" applyFont="1" applyFill="1" applyBorder="1" applyAlignment="1">
      <alignment horizontal="center" vertical="center" wrapText="1"/>
    </xf>
    <xf numFmtId="4" fontId="22" fillId="0" borderId="30" xfId="0" applyNumberFormat="1" applyFont="1" applyBorder="1" applyAlignment="1">
      <alignment horizontal="center" vertical="center" wrapText="1"/>
    </xf>
    <xf numFmtId="0" fontId="25" fillId="15" borderId="19" xfId="0" applyFont="1" applyFill="1" applyBorder="1" applyAlignment="1">
      <alignment horizontal="center" vertical="center" wrapText="1"/>
    </xf>
    <xf numFmtId="4" fontId="22" fillId="0" borderId="20" xfId="0" applyNumberFormat="1" applyFont="1" applyBorder="1" applyAlignment="1">
      <alignment horizontal="center" vertical="center" wrapText="1"/>
    </xf>
    <xf numFmtId="0" fontId="25" fillId="15" borderId="20" xfId="0" applyNumberFormat="1" applyFont="1" applyFill="1" applyBorder="1" applyAlignment="1">
      <alignment horizontal="center" vertical="center" wrapText="1"/>
    </xf>
    <xf numFmtId="166" fontId="22" fillId="0" borderId="20" xfId="0" applyNumberFormat="1" applyFont="1" applyBorder="1" applyAlignment="1">
      <alignment horizontal="center" vertical="center" wrapText="1"/>
    </xf>
    <xf numFmtId="164" fontId="22" fillId="0" borderId="20" xfId="0" applyNumberFormat="1" applyFont="1" applyBorder="1" applyAlignment="1">
      <alignment horizontal="center" vertical="center" wrapText="1"/>
    </xf>
    <xf numFmtId="10" fontId="22" fillId="0" borderId="20" xfId="0" applyNumberFormat="1" applyFont="1" applyBorder="1" applyAlignment="1">
      <alignment horizontal="center" vertical="center" wrapText="1"/>
    </xf>
    <xf numFmtId="166" fontId="22" fillId="0" borderId="20" xfId="0" applyNumberFormat="1" applyFont="1" applyFill="1" applyBorder="1" applyAlignment="1">
      <alignment horizontal="center" vertical="center" wrapText="1"/>
    </xf>
    <xf numFmtId="4" fontId="22" fillId="0" borderId="27" xfId="0" applyNumberFormat="1" applyFont="1" applyBorder="1" applyAlignment="1">
      <alignment horizontal="center" vertical="center" wrapText="1"/>
    </xf>
    <xf numFmtId="4" fontId="22" fillId="0" borderId="22" xfId="0" applyNumberFormat="1" applyFont="1" applyBorder="1" applyAlignment="1">
      <alignment horizontal="center" vertical="center" wrapText="1"/>
    </xf>
    <xf numFmtId="4" fontId="22" fillId="0" borderId="26" xfId="0" applyNumberFormat="1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4" fontId="23" fillId="0" borderId="41" xfId="0" applyNumberFormat="1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164" fontId="23" fillId="0" borderId="40" xfId="0" applyNumberFormat="1" applyFont="1" applyBorder="1" applyAlignment="1">
      <alignment horizontal="center" vertical="center"/>
    </xf>
    <xf numFmtId="164" fontId="23" fillId="0" borderId="34" xfId="0" applyNumberFormat="1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 wrapText="1"/>
    </xf>
    <xf numFmtId="0" fontId="25" fillId="15" borderId="37" xfId="0" applyFont="1" applyFill="1" applyBorder="1" applyAlignment="1">
      <alignment horizontal="center" vertical="center" wrapText="1"/>
    </xf>
    <xf numFmtId="0" fontId="25" fillId="15" borderId="39" xfId="0" applyFont="1" applyFill="1" applyBorder="1" applyAlignment="1">
      <alignment horizontal="center" vertical="center" wrapText="1"/>
    </xf>
    <xf numFmtId="0" fontId="25" fillId="15" borderId="39" xfId="0" applyNumberFormat="1" applyFont="1" applyFill="1" applyBorder="1" applyAlignment="1">
      <alignment horizontal="center" vertical="center" wrapText="1"/>
    </xf>
    <xf numFmtId="0" fontId="25" fillId="15" borderId="41" xfId="0" applyNumberFormat="1" applyFont="1" applyFill="1" applyBorder="1" applyAlignment="1">
      <alignment horizontal="center" vertical="center" wrapText="1"/>
    </xf>
    <xf numFmtId="0" fontId="25" fillId="0" borderId="38" xfId="0" applyNumberFormat="1" applyFont="1" applyBorder="1" applyAlignment="1">
      <alignment horizontal="center" vertical="center" wrapText="1"/>
    </xf>
    <xf numFmtId="0" fontId="25" fillId="0" borderId="40" xfId="0" applyNumberFormat="1" applyFont="1" applyBorder="1" applyAlignment="1">
      <alignment horizontal="center" vertical="center" wrapText="1"/>
    </xf>
    <xf numFmtId="0" fontId="25" fillId="0" borderId="34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1" fillId="0" borderId="20" xfId="0" applyFont="1" applyBorder="1" applyAlignment="1">
      <alignment horizontal="center" vertical="center"/>
    </xf>
    <xf numFmtId="0" fontId="22" fillId="0" borderId="29" xfId="0" applyFont="1" applyBorder="1" applyAlignment="1">
      <alignment vertical="center" wrapText="1"/>
    </xf>
    <xf numFmtId="0" fontId="21" fillId="0" borderId="29" xfId="0" applyFont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4" fontId="22" fillId="0" borderId="20" xfId="0" applyNumberFormat="1" applyFont="1" applyFill="1" applyBorder="1" applyAlignment="1">
      <alignment horizontal="center" vertical="center" wrapText="1"/>
    </xf>
    <xf numFmtId="4" fontId="22" fillId="0" borderId="29" xfId="0" applyNumberFormat="1" applyFont="1" applyFill="1" applyBorder="1" applyAlignment="1">
      <alignment horizontal="center" vertical="center" wrapText="1"/>
    </xf>
    <xf numFmtId="4" fontId="22" fillId="16" borderId="20" xfId="0" applyNumberFormat="1" applyFont="1" applyFill="1" applyBorder="1" applyAlignment="1">
      <alignment horizontal="center" vertical="center" wrapText="1"/>
    </xf>
    <xf numFmtId="4" fontId="22" fillId="16" borderId="29" xfId="0" applyNumberFormat="1" applyFont="1" applyFill="1" applyBorder="1" applyAlignment="1">
      <alignment horizontal="center" vertical="center" wrapText="1"/>
    </xf>
    <xf numFmtId="4" fontId="23" fillId="16" borderId="13" xfId="0" applyNumberFormat="1" applyFont="1" applyFill="1" applyBorder="1" applyAlignment="1">
      <alignment horizontal="center" vertical="center" wrapText="1"/>
    </xf>
    <xf numFmtId="4" fontId="23" fillId="16" borderId="11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34" fillId="0" borderId="15" xfId="1" applyFont="1" applyBorder="1" applyAlignment="1">
      <alignment horizontal="center" vertical="center" wrapText="1"/>
    </xf>
    <xf numFmtId="0" fontId="34" fillId="0" borderId="10" xfId="1" applyFont="1" applyBorder="1" applyAlignment="1">
      <alignment horizontal="center" vertical="center" wrapText="1"/>
    </xf>
    <xf numFmtId="0" fontId="34" fillId="0" borderId="32" xfId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top" wrapText="1"/>
    </xf>
    <xf numFmtId="0" fontId="23" fillId="0" borderId="24" xfId="1" applyFont="1" applyBorder="1" applyAlignment="1">
      <alignment horizontal="center" vertical="center" wrapText="1"/>
    </xf>
    <xf numFmtId="0" fontId="23" fillId="0" borderId="25" xfId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Border="1" applyAlignment="1">
      <alignment vertical="top" wrapText="1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36" fillId="0" borderId="35" xfId="1" applyFont="1" applyBorder="1" applyAlignment="1">
      <alignment horizontal="center" vertical="center" wrapText="1"/>
    </xf>
    <xf numFmtId="0" fontId="36" fillId="0" borderId="12" xfId="1" applyFont="1" applyBorder="1" applyAlignment="1">
      <alignment horizontal="center" vertical="center" wrapText="1"/>
    </xf>
    <xf numFmtId="0" fontId="23" fillId="0" borderId="36" xfId="1" applyFont="1" applyBorder="1" applyAlignment="1">
      <alignment horizontal="center" vertical="center" wrapText="1"/>
    </xf>
    <xf numFmtId="0" fontId="23" fillId="0" borderId="21" xfId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top"/>
    </xf>
    <xf numFmtId="0" fontId="35" fillId="0" borderId="32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32" xfId="0" applyNumberFormat="1" applyFont="1" applyBorder="1" applyAlignment="1">
      <alignment horizontal="center" vertical="top" wrapText="1"/>
    </xf>
    <xf numFmtId="0" fontId="35" fillId="0" borderId="18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3" fillId="0" borderId="14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15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32" xfId="0" applyNumberFormat="1" applyFont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1">
    <dxf>
      <fill>
        <patternFill>
          <bgColor rgb="FFFFF189"/>
        </patternFill>
      </fill>
    </dxf>
  </dxfs>
  <tableStyles count="0" defaultTableStyle="TableStyleMedium9" defaultPivotStyle="PivotStyleLight16"/>
  <colors>
    <mruColors>
      <color rgb="FFFFF1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142315</xdr:colOff>
      <xdr:row>5</xdr:row>
      <xdr:rowOff>1103219</xdr:rowOff>
    </xdr:from>
    <xdr:to>
      <xdr:col>11</xdr:col>
      <xdr:colOff>913840</xdr:colOff>
      <xdr:row>6</xdr:row>
      <xdr:rowOff>150719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68" y="3389219"/>
          <a:ext cx="771525" cy="515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5</xdr:row>
      <xdr:rowOff>1064559</xdr:rowOff>
    </xdr:from>
    <xdr:to>
      <xdr:col>10</xdr:col>
      <xdr:colOff>997323</xdr:colOff>
      <xdr:row>6</xdr:row>
      <xdr:rowOff>126451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987" y="3350559"/>
          <a:ext cx="991160" cy="529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5" zoomScaleNormal="85" zoomScaleSheetLayoutView="40" zoomScalePageLayoutView="25" workbookViewId="0">
      <selection activeCell="T5" sqref="T5"/>
    </sheetView>
  </sheetViews>
  <sheetFormatPr defaultColWidth="9.140625" defaultRowHeight="12.75" x14ac:dyDescent="0.2"/>
  <cols>
    <col min="1" max="1" width="4.7109375" style="2" customWidth="1"/>
    <col min="2" max="2" width="28.5703125" style="2" customWidth="1"/>
    <col min="3" max="3" width="8.85546875" style="2" customWidth="1"/>
    <col min="4" max="4" width="15" style="2" customWidth="1"/>
    <col min="5" max="6" width="14.140625" style="2" customWidth="1"/>
    <col min="7" max="7" width="12.140625" style="2" customWidth="1"/>
    <col min="8" max="9" width="12.7109375" style="2" customWidth="1"/>
    <col min="10" max="10" width="14.85546875" style="2" customWidth="1"/>
    <col min="11" max="11" width="15.140625" style="2" customWidth="1"/>
    <col min="12" max="12" width="14.7109375" style="2" customWidth="1"/>
    <col min="13" max="13" width="15.5703125" style="2" customWidth="1"/>
    <col min="14" max="14" width="9.7109375" style="2" customWidth="1"/>
    <col min="15" max="15" width="16.28515625" style="2" customWidth="1"/>
    <col min="16" max="16" width="24.140625" style="2" customWidth="1"/>
    <col min="17" max="17" width="15.140625" style="2" customWidth="1"/>
    <col min="18" max="18" width="18.5703125" style="2" customWidth="1"/>
    <col min="19" max="19" width="19.85546875" style="2" customWidth="1"/>
    <col min="20" max="20" width="17.42578125" style="2" customWidth="1"/>
    <col min="21" max="21" width="9.140625" style="2"/>
    <col min="22" max="22" width="17.7109375" style="2" customWidth="1"/>
    <col min="23" max="23" width="19.28515625" style="2" customWidth="1"/>
    <col min="24" max="16384" width="9.140625" style="2"/>
  </cols>
  <sheetData>
    <row r="1" spans="1:23" ht="11.25" customHeight="1" x14ac:dyDescent="0.25">
      <c r="A1" s="12"/>
      <c r="B1" s="12"/>
    </row>
    <row r="2" spans="1:23" ht="30.6" customHeight="1" x14ac:dyDescent="0.2">
      <c r="A2" s="65" t="s">
        <v>28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3" ht="55.5" customHeight="1" x14ac:dyDescent="0.2">
      <c r="A3" s="11"/>
      <c r="B3" s="61" t="s">
        <v>18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23" ht="10.5" customHeight="1" thickBot="1" x14ac:dyDescent="0.2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1"/>
    </row>
    <row r="5" spans="1:23" ht="65.25" customHeight="1" x14ac:dyDescent="0.2">
      <c r="A5" s="87" t="s">
        <v>1</v>
      </c>
      <c r="B5" s="95" t="s">
        <v>11</v>
      </c>
      <c r="C5" s="90" t="s">
        <v>0</v>
      </c>
      <c r="D5" s="90" t="s">
        <v>2</v>
      </c>
      <c r="E5" s="90"/>
      <c r="F5" s="90"/>
      <c r="G5" s="90"/>
      <c r="H5" s="92" t="s">
        <v>3</v>
      </c>
      <c r="I5" s="92" t="s">
        <v>4</v>
      </c>
      <c r="J5" s="92" t="s">
        <v>5</v>
      </c>
      <c r="K5" s="92"/>
      <c r="L5" s="92"/>
      <c r="M5" s="92" t="s">
        <v>17</v>
      </c>
      <c r="N5" s="62" t="s">
        <v>19</v>
      </c>
      <c r="O5" s="62" t="s">
        <v>21</v>
      </c>
      <c r="P5" s="14" t="s">
        <v>13</v>
      </c>
      <c r="Q5" s="73" t="s">
        <v>14</v>
      </c>
      <c r="R5" s="75" t="s">
        <v>15</v>
      </c>
      <c r="S5" s="66" t="s">
        <v>20</v>
      </c>
    </row>
    <row r="6" spans="1:23" ht="115.5" customHeight="1" x14ac:dyDescent="0.2">
      <c r="A6" s="88"/>
      <c r="B6" s="96"/>
      <c r="C6" s="77"/>
      <c r="D6" s="77" t="s">
        <v>12</v>
      </c>
      <c r="E6" s="77"/>
      <c r="F6" s="77"/>
      <c r="G6" s="78"/>
      <c r="H6" s="93"/>
      <c r="I6" s="93"/>
      <c r="J6" s="80" t="s">
        <v>16</v>
      </c>
      <c r="K6" s="80" t="s">
        <v>6</v>
      </c>
      <c r="L6" s="80" t="s">
        <v>10</v>
      </c>
      <c r="M6" s="93"/>
      <c r="N6" s="63"/>
      <c r="O6" s="63"/>
      <c r="P6" s="82"/>
      <c r="Q6" s="74"/>
      <c r="R6" s="76"/>
      <c r="S6" s="67"/>
    </row>
    <row r="7" spans="1:23" ht="26.25" customHeight="1" thickBot="1" x14ac:dyDescent="0.25">
      <c r="A7" s="89"/>
      <c r="B7" s="97"/>
      <c r="C7" s="91"/>
      <c r="D7" s="42" t="s">
        <v>7</v>
      </c>
      <c r="E7" s="42" t="s">
        <v>8</v>
      </c>
      <c r="F7" s="42" t="s">
        <v>9</v>
      </c>
      <c r="G7" s="79"/>
      <c r="H7" s="94"/>
      <c r="I7" s="94"/>
      <c r="J7" s="81"/>
      <c r="K7" s="81"/>
      <c r="L7" s="81"/>
      <c r="M7" s="94"/>
      <c r="N7" s="64"/>
      <c r="O7" s="64"/>
      <c r="P7" s="83"/>
      <c r="Q7" s="74"/>
      <c r="R7" s="76"/>
      <c r="S7" s="67"/>
    </row>
    <row r="8" spans="1:23" s="13" customFormat="1" ht="16.5" thickBot="1" x14ac:dyDescent="0.25">
      <c r="A8" s="43">
        <v>1</v>
      </c>
      <c r="B8" s="44">
        <v>2</v>
      </c>
      <c r="C8" s="44">
        <v>3</v>
      </c>
      <c r="D8" s="44">
        <v>4</v>
      </c>
      <c r="E8" s="44">
        <v>5</v>
      </c>
      <c r="F8" s="44">
        <v>6</v>
      </c>
      <c r="G8" s="44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  <c r="M8" s="45">
        <v>13</v>
      </c>
      <c r="N8" s="45">
        <v>14</v>
      </c>
      <c r="O8" s="45">
        <v>15</v>
      </c>
      <c r="P8" s="46">
        <v>16</v>
      </c>
      <c r="Q8" s="47">
        <v>17</v>
      </c>
      <c r="R8" s="48">
        <v>18</v>
      </c>
      <c r="S8" s="49">
        <v>19</v>
      </c>
    </row>
    <row r="9" spans="1:23" s="13" customFormat="1" ht="32.25" thickBot="1" x14ac:dyDescent="0.25">
      <c r="A9" s="27">
        <v>1</v>
      </c>
      <c r="B9" s="50" t="s">
        <v>23</v>
      </c>
      <c r="C9" s="51" t="s">
        <v>25</v>
      </c>
      <c r="D9" s="55">
        <v>470</v>
      </c>
      <c r="E9" s="55">
        <v>468.1</v>
      </c>
      <c r="F9" s="57">
        <v>456.97</v>
      </c>
      <c r="G9" s="28">
        <f>SUM(D9:F9)</f>
        <v>1395.0700000000002</v>
      </c>
      <c r="H9" s="54">
        <v>130</v>
      </c>
      <c r="I9" s="29">
        <v>3</v>
      </c>
      <c r="J9" s="30">
        <f>ROUND(G9/I9,2)</f>
        <v>465.02</v>
      </c>
      <c r="K9" s="31">
        <f>_xlfn.STDEV.S(D9:F9)</f>
        <v>7.0387948779129221</v>
      </c>
      <c r="L9" s="32">
        <f>K9/J9</f>
        <v>1.5136542251758898E-2</v>
      </c>
      <c r="M9" s="33">
        <f>ROUND(((D9*H9)+(E9*H9)+(F9*H9))/(H9*I9),2)</f>
        <v>465.02</v>
      </c>
      <c r="N9" s="32">
        <v>0</v>
      </c>
      <c r="O9" s="28">
        <f>M9+ROUND(N9*M9,2)</f>
        <v>465.02</v>
      </c>
      <c r="P9" s="34">
        <f>O9*H9</f>
        <v>60452.6</v>
      </c>
      <c r="Q9" s="59">
        <f>F9</f>
        <v>456.97</v>
      </c>
      <c r="R9" s="35">
        <f>Q9*H9</f>
        <v>59406.100000000006</v>
      </c>
      <c r="S9" s="36">
        <f>(F9+ROUND(N9*F9,2))*H9</f>
        <v>59406.100000000006</v>
      </c>
    </row>
    <row r="10" spans="1:23" s="13" customFormat="1" ht="48" thickBot="1" x14ac:dyDescent="0.25">
      <c r="A10" s="19">
        <v>2</v>
      </c>
      <c r="B10" s="52" t="s">
        <v>24</v>
      </c>
      <c r="C10" s="53" t="s">
        <v>25</v>
      </c>
      <c r="D10" s="56">
        <v>835.5</v>
      </c>
      <c r="E10" s="56">
        <v>836</v>
      </c>
      <c r="F10" s="58">
        <v>809.67</v>
      </c>
      <c r="G10" s="20">
        <f t="shared" ref="G10" si="0">SUM(D10:F10)</f>
        <v>2481.17</v>
      </c>
      <c r="H10" s="54">
        <v>50</v>
      </c>
      <c r="I10" s="21">
        <v>3</v>
      </c>
      <c r="J10" s="22">
        <f t="shared" ref="J10" si="1">ROUND(G10/I10,2)</f>
        <v>827.06</v>
      </c>
      <c r="K10" s="23">
        <f t="shared" ref="K10" si="2">_xlfn.STDEV.S(D10:F10)</f>
        <v>15.059370283425999</v>
      </c>
      <c r="L10" s="24">
        <f t="shared" ref="L10" si="3">K10/J10</f>
        <v>1.8208316547077601E-2</v>
      </c>
      <c r="M10" s="25">
        <f t="shared" ref="M10" si="4">ROUND(((D10*H10)+(E10*H10)+(F10*H10))/(H10*I10),2)</f>
        <v>827.06</v>
      </c>
      <c r="N10" s="32">
        <v>0</v>
      </c>
      <c r="O10" s="28">
        <f t="shared" ref="O10" si="5">M10+ROUND(N10*M10,2)</f>
        <v>827.06</v>
      </c>
      <c r="P10" s="26">
        <f t="shared" ref="P10" si="6">O10*H10</f>
        <v>41353</v>
      </c>
      <c r="Q10" s="60">
        <f t="shared" ref="Q10" si="7">F10</f>
        <v>809.67</v>
      </c>
      <c r="R10" s="18">
        <f t="shared" ref="R10" si="8">Q10*H10</f>
        <v>40483.5</v>
      </c>
      <c r="S10" s="36">
        <f t="shared" ref="S10" si="9">(F10+ROUND(N10*F10,2))*H10</f>
        <v>40483.5</v>
      </c>
    </row>
    <row r="11" spans="1:23" s="13" customFormat="1" ht="20.25" customHeight="1" thickBot="1" x14ac:dyDescent="0.25">
      <c r="A11" s="70"/>
      <c r="B11" s="71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37"/>
      <c r="P11" s="38">
        <f>SUM(P9:P10)</f>
        <v>101805.6</v>
      </c>
      <c r="Q11" s="39"/>
      <c r="R11" s="40">
        <f>SUM(R9:R10)</f>
        <v>99889.600000000006</v>
      </c>
      <c r="S11" s="41">
        <f>SUM(S9:S10)</f>
        <v>99889.600000000006</v>
      </c>
      <c r="T11" s="15"/>
      <c r="V11" s="16"/>
      <c r="W11" s="15"/>
    </row>
    <row r="12" spans="1:23" ht="15.75" x14ac:dyDescent="0.2">
      <c r="Q12" s="3"/>
    </row>
    <row r="13" spans="1:23" ht="48" customHeight="1" x14ac:dyDescent="0.2">
      <c r="A13" s="68" t="s">
        <v>22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</row>
    <row r="14" spans="1:23" s="9" customFormat="1" ht="30" customHeight="1" x14ac:dyDescent="0.25">
      <c r="A14" s="86" t="s">
        <v>27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</row>
    <row r="15" spans="1:23" s="9" customFormat="1" ht="47.25" customHeight="1" x14ac:dyDescent="0.25">
      <c r="A15" s="84" t="s">
        <v>26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23" s="9" customFormat="1" ht="15.75" x14ac:dyDescent="0.25">
      <c r="A16" s="8"/>
      <c r="B16" s="8"/>
      <c r="E16" s="8"/>
      <c r="G16" s="10"/>
    </row>
    <row r="17" spans="1:16" s="9" customFormat="1" ht="15.75" x14ac:dyDescent="0.25">
      <c r="A17" s="8"/>
      <c r="B17" s="8"/>
      <c r="C17" s="8"/>
      <c r="D17" s="8"/>
      <c r="E17" s="8"/>
    </row>
    <row r="18" spans="1:16" s="9" customFormat="1" ht="15.75" x14ac:dyDescent="0.25">
      <c r="A18" s="8"/>
      <c r="B18" s="8"/>
      <c r="C18" s="8"/>
      <c r="D18" s="8"/>
      <c r="E18" s="8"/>
    </row>
    <row r="19" spans="1:16" s="9" customFormat="1" ht="15.75" x14ac:dyDescent="0.25">
      <c r="G19" s="10"/>
    </row>
    <row r="20" spans="1:16" ht="15.75" x14ac:dyDescent="0.2">
      <c r="A20" s="3"/>
      <c r="B20" s="3"/>
      <c r="C20" s="6"/>
      <c r="D20" s="6"/>
      <c r="E20" s="17"/>
      <c r="F20" s="6"/>
      <c r="G20" s="6"/>
      <c r="H20" s="6"/>
      <c r="I20" s="6"/>
      <c r="J20" s="6"/>
      <c r="K20" s="6"/>
      <c r="L20" s="6"/>
      <c r="M20" s="6"/>
      <c r="N20" s="7"/>
      <c r="O20" s="7"/>
      <c r="P20" s="7"/>
    </row>
    <row r="21" spans="1:16" ht="15.75" x14ac:dyDescent="0.2">
      <c r="A21" s="5"/>
      <c r="B21" s="5"/>
      <c r="C21" s="5"/>
      <c r="D21" s="3"/>
      <c r="E21" s="3"/>
      <c r="F21" s="4"/>
      <c r="G21" s="5"/>
      <c r="H21" s="5"/>
      <c r="I21" s="5"/>
      <c r="J21" s="5"/>
      <c r="K21" s="5"/>
      <c r="L21" s="5"/>
      <c r="M21" s="5"/>
      <c r="N21" s="7"/>
      <c r="O21" s="7"/>
      <c r="P21" s="7"/>
    </row>
    <row r="22" spans="1:16" ht="15.75" x14ac:dyDescent="0.2">
      <c r="A22" s="5"/>
      <c r="B22" s="5"/>
      <c r="C22" s="5"/>
      <c r="D22" s="3"/>
      <c r="E22" s="3"/>
      <c r="F22" s="4"/>
      <c r="G22" s="5"/>
      <c r="H22" s="5"/>
      <c r="I22" s="5"/>
      <c r="J22" s="5"/>
      <c r="K22" s="5"/>
      <c r="L22" s="5"/>
      <c r="M22" s="5"/>
      <c r="N22" s="7"/>
      <c r="O22" s="7"/>
      <c r="P22" s="7"/>
    </row>
    <row r="23" spans="1:16" ht="15.75" x14ac:dyDescent="0.2">
      <c r="A23" s="5"/>
      <c r="B23" s="5"/>
      <c r="C23" s="5"/>
      <c r="D23" s="3"/>
      <c r="E23" s="3"/>
      <c r="F23" s="4"/>
      <c r="G23" s="5"/>
      <c r="H23" s="5"/>
      <c r="I23" s="5"/>
      <c r="J23" s="5"/>
      <c r="K23" s="5"/>
      <c r="L23" s="5"/>
      <c r="M23" s="5"/>
      <c r="N23" s="7"/>
      <c r="O23" s="7"/>
      <c r="P23" s="7"/>
    </row>
    <row r="24" spans="1:16" ht="15.75" x14ac:dyDescent="0.2">
      <c r="A24" s="5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6" ht="15.75" x14ac:dyDescent="0.2">
      <c r="A25" s="5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6" ht="15.75" x14ac:dyDescent="0.2">
      <c r="A26" s="3"/>
      <c r="B26" s="3"/>
      <c r="C26" s="3"/>
      <c r="D26" s="3"/>
      <c r="E26" s="3"/>
      <c r="F26" s="4"/>
      <c r="G26" s="3"/>
      <c r="H26" s="3"/>
      <c r="I26" s="3"/>
      <c r="J26" s="3"/>
      <c r="K26" s="3"/>
      <c r="L26" s="3"/>
      <c r="M26" s="3"/>
    </row>
    <row r="27" spans="1:16" ht="15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6" ht="15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6" ht="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6" ht="1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6" ht="1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6" ht="1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</sheetData>
  <mergeCells count="26">
    <mergeCell ref="A15:R15"/>
    <mergeCell ref="A14:R14"/>
    <mergeCell ref="A5:A7"/>
    <mergeCell ref="C5:C7"/>
    <mergeCell ref="D5:G5"/>
    <mergeCell ref="H5:H7"/>
    <mergeCell ref="I5:I7"/>
    <mergeCell ref="J5:L5"/>
    <mergeCell ref="M5:M7"/>
    <mergeCell ref="B5:B7"/>
    <mergeCell ref="B3:R3"/>
    <mergeCell ref="O5:O7"/>
    <mergeCell ref="A2:S2"/>
    <mergeCell ref="S5:S7"/>
    <mergeCell ref="A13:R13"/>
    <mergeCell ref="A4:P4"/>
    <mergeCell ref="A11:N11"/>
    <mergeCell ref="N5:N7"/>
    <mergeCell ref="Q5:Q7"/>
    <mergeCell ref="R5:R7"/>
    <mergeCell ref="D6:F6"/>
    <mergeCell ref="G6:G7"/>
    <mergeCell ref="J6:J7"/>
    <mergeCell ref="K6:K7"/>
    <mergeCell ref="L6:L7"/>
    <mergeCell ref="P6:P7"/>
  </mergeCells>
  <conditionalFormatting sqref="L9:L10">
    <cfRule type="cellIs" dxfId="0" priority="1" operator="greaterThanOrEqual">
      <formula>0.33</formula>
    </cfRule>
  </conditionalFormatting>
  <pageMargins left="0.55118110236220474" right="0.39370078740157483" top="0.86614173228346458" bottom="0.43307086614173229" header="0.31496062992125984" footer="0.23622047244094491"/>
  <pageSetup paperSize="9" scale="27" orientation="landscape" r:id="rId1"/>
  <headerFooter alignWithMargins="0"/>
  <rowBreaks count="1" manualBreakCount="1">
    <brk id="19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Zakupki-5</cp:lastModifiedBy>
  <cp:lastPrinted>2021-04-20T12:29:59Z</cp:lastPrinted>
  <dcterms:created xsi:type="dcterms:W3CDTF">1996-10-08T23:32:33Z</dcterms:created>
  <dcterms:modified xsi:type="dcterms:W3CDTF">2026-08-03T10:37:42Z</dcterms:modified>
</cp:coreProperties>
</file>