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C:\Users\TiiT\Desktop\Татьяна\2026\НМЦК\Ляшко\Березка ноут видеокарта  материнская\"/>
    </mc:Choice>
  </mc:AlternateContent>
  <xr:revisionPtr revIDLastSave="0" documentId="13_ncr:1_{8D81A888-18EA-445F-AED8-17D9ACF31FFD}" xr6:coauthVersionLast="47" xr6:coauthVersionMax="47" xr10:uidLastSave="{00000000-0000-0000-0000-000000000000}"/>
  <bookViews>
    <workbookView xWindow="-120" yWindow="-120" windowWidth="29040" windowHeight="15840" xr2:uid="{00000000-000D-0000-FFFF-FFFF00000000}"/>
  </bookViews>
  <sheets>
    <sheet name="1" sheetId="3"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9" i="3" l="1"/>
  <c r="K6" i="3"/>
  <c r="L6" i="3" s="1"/>
  <c r="K7" i="3"/>
  <c r="L7" i="3" s="1"/>
  <c r="K8" i="3"/>
  <c r="L8" i="3" s="1"/>
  <c r="R6" i="3"/>
  <c r="Q6" i="3" s="1"/>
  <c r="R7" i="3"/>
  <c r="Q7" i="3" s="1"/>
  <c r="R8" i="3"/>
  <c r="Q8" i="3" s="1"/>
  <c r="N6" i="3"/>
  <c r="N7" i="3"/>
  <c r="N8" i="3"/>
  <c r="O6" i="3" l="1"/>
  <c r="P6" i="3" s="1"/>
  <c r="O8" i="3"/>
  <c r="P8" i="3" s="1"/>
  <c r="O7" i="3"/>
  <c r="P7" i="3" s="1"/>
  <c r="D3" i="3"/>
</calcChain>
</file>

<file path=xl/sharedStrings.xml><?xml version="1.0" encoding="utf-8"?>
<sst xmlns="http://schemas.openxmlformats.org/spreadsheetml/2006/main" count="37" uniqueCount="31">
  <si>
    <t>В связи с тем, что коэффициенты вариации не превышают 33%, указанные значения считаются однородными и принимаются для расчета стоимости продукции.Цена договора не должна превышать начальную максимальную цену контракта, рассчитанную методом сопоставимых рыночных цен. Цена договора определена на основании наименьшей из предложенных цен (коммерческих предложений), эта сумма минимальная.При расчете корректирующие коэффициенты и индексы не применялись. Стоимость составила:</t>
  </si>
  <si>
    <t>Цена за ед.изм.</t>
  </si>
  <si>
    <t>Кол-во</t>
  </si>
  <si>
    <t>Ед.изм.</t>
  </si>
  <si>
    <t>Сред.квадр.откл. σ=</t>
  </si>
  <si>
    <t>Кол-во знач.</t>
  </si>
  <si>
    <t>Округле-ние</t>
  </si>
  <si>
    <t>Средн. арифм.</t>
  </si>
  <si>
    <t>Источник №5</t>
  </si>
  <si>
    <t>Объем</t>
  </si>
  <si>
    <t>Существенные условия исполнения контракта</t>
  </si>
  <si>
    <t>Наименование товара, работ, услуг</t>
  </si>
  <si>
    <t>№ п/п</t>
  </si>
  <si>
    <t>Наименьшая Цена, предложенная за единицу изм. (руб.)</t>
  </si>
  <si>
    <t>Рыночная стоимость</t>
  </si>
  <si>
    <t>Совокупность значений</t>
  </si>
  <si>
    <t>Коэфф вариации V=</t>
  </si>
  <si>
    <t>Источник №3</t>
  </si>
  <si>
    <t>дата</t>
  </si>
  <si>
    <t>подпись, расшифровка подписи</t>
  </si>
  <si>
    <t>Начальник планово-экономического отдела:</t>
  </si>
  <si>
    <t>Д.С. Вяткин</t>
  </si>
  <si>
    <t>Источник №2</t>
  </si>
  <si>
    <t xml:space="preserve">Источник №1 </t>
  </si>
  <si>
    <t>шт</t>
  </si>
  <si>
    <t>Источник №4</t>
  </si>
  <si>
    <t>Видеокарта Palit PCI-E RTX 5090 GAMEROCK NVIDIA GeForce RTX 5090 32Gb 512bit GDDR7 2295/30000 HDMIx1 DPx3 HDCP Ret</t>
  </si>
  <si>
    <t>Материнская плата MSI MAG Z790 TOMAHAWK WIFI, Socket LGA 1700, Intel Z790, ATX, Ret</t>
  </si>
  <si>
    <t>Ноутбук Huawei MateBook D 16 MCLG-X, 16", 2024, IPS, Intel Core i7 13700H 2.4ГГц, 14-ядерный, 16ГБ LPDDR4x, 1ТБ SSD, Intel Iris Xe graphics, без операционной системы, серый космос [53014hyk]</t>
  </si>
  <si>
    <t xml:space="preserve">Обоснование начальной (максимальной) цены контракта, цены контракта, заключаемого с единственным поставщиком (подрядчиком, исполнителем) (Н(М)ЦК, ЦКЕП)
</t>
  </si>
  <si>
    <t>Начальная (максимальная) цена контракта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</si>
</sst>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7" x14ac:knownFonts="1">
    <font>
      <sz val="11"/>
      <color theme="1"/>
      <name val="Calibri"/>
      <family val="2"/>
      <scheme val="minor"/>
    </font>
    <font>
      <sz val="10"/>
      <name val="Arial"/>
      <family val="2"/>
      <charset val="204"/>
    </font>
    <font>
      <sz val="10"/>
      <color indexed="8"/>
      <name val="Times New Roman"/>
      <family val="1"/>
      <charset val="204"/>
    </font>
    <font>
      <b/>
      <sz val="12"/>
      <color indexed="8"/>
      <name val="Times New Roman"/>
      <family val="1"/>
      <charset val="204"/>
    </font>
    <font>
      <b/>
      <sz val="10"/>
      <color indexed="8"/>
      <name val="Times New Roman"/>
      <family val="1"/>
      <charset val="204"/>
    </font>
    <font>
      <sz val="10"/>
      <name val="Times New Roman"/>
      <family val="1"/>
      <charset val="204"/>
    </font>
    <font>
      <b/>
      <sz val="10"/>
      <name val="Times New Roman"/>
      <family val="1"/>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auto="1"/>
      </bottom>
      <diagonal/>
    </border>
  </borders>
  <cellStyleXfs count="2">
    <xf numFmtId="0" fontId="0" fillId="0" borderId="0"/>
    <xf numFmtId="0" fontId="1" fillId="0" borderId="0"/>
  </cellStyleXfs>
  <cellXfs count="47">
    <xf numFmtId="0" fontId="0" fillId="0" borderId="0" xfId="0"/>
    <xf numFmtId="0" fontId="2" fillId="2" borderId="0" xfId="1" applyFont="1" applyFill="1"/>
    <xf numFmtId="0" fontId="4" fillId="2" borderId="0" xfId="1" applyFont="1" applyFill="1" applyAlignment="1">
      <alignment horizontal="left" wrapText="1"/>
    </xf>
    <xf numFmtId="164" fontId="5" fillId="2" borderId="3" xfId="1" applyNumberFormat="1" applyFont="1" applyFill="1" applyBorder="1" applyAlignment="1">
      <alignment horizontal="center" vertical="center" wrapText="1"/>
    </xf>
    <xf numFmtId="0" fontId="4" fillId="2" borderId="0" xfId="1" applyFont="1" applyFill="1" applyAlignment="1">
      <alignment horizontal="center" wrapText="1"/>
    </xf>
    <xf numFmtId="0" fontId="4" fillId="2" borderId="0" xfId="1" applyFont="1" applyFill="1" applyAlignment="1">
      <alignment vertical="center" wrapText="1"/>
    </xf>
    <xf numFmtId="4" fontId="4" fillId="2" borderId="0" xfId="1" applyNumberFormat="1" applyFont="1" applyFill="1" applyAlignment="1">
      <alignment vertical="distributed"/>
    </xf>
    <xf numFmtId="2" fontId="4" fillId="2" borderId="5" xfId="1" applyNumberFormat="1" applyFont="1" applyFill="1" applyBorder="1" applyAlignment="1">
      <alignment vertical="center"/>
    </xf>
    <xf numFmtId="164" fontId="2" fillId="2" borderId="3" xfId="1" applyNumberFormat="1" applyFont="1" applyFill="1" applyBorder="1" applyAlignment="1">
      <alignment horizontal="center" vertical="center" wrapText="1"/>
    </xf>
    <xf numFmtId="0" fontId="2" fillId="2" borderId="3" xfId="1" applyFont="1" applyFill="1" applyBorder="1" applyAlignment="1">
      <alignment horizontal="center" vertical="center" wrapText="1"/>
    </xf>
    <xf numFmtId="2" fontId="4" fillId="2" borderId="3" xfId="1" applyNumberFormat="1" applyFont="1" applyFill="1" applyBorder="1" applyAlignment="1">
      <alignment horizontal="center" vertical="center" wrapText="1"/>
    </xf>
    <xf numFmtId="0" fontId="5" fillId="2" borderId="2" xfId="1" applyFont="1" applyFill="1" applyBorder="1" applyAlignment="1">
      <alignment horizontal="center" vertical="center" wrapText="1"/>
    </xf>
    <xf numFmtId="164" fontId="5" fillId="2" borderId="2" xfId="1" applyNumberFormat="1" applyFont="1" applyFill="1" applyBorder="1" applyAlignment="1">
      <alignment horizontal="center" vertical="center" wrapText="1"/>
    </xf>
    <xf numFmtId="0" fontId="5" fillId="2" borderId="3" xfId="1" applyFont="1" applyFill="1" applyBorder="1" applyAlignment="1">
      <alignment horizontal="center" vertical="center" wrapText="1"/>
    </xf>
    <xf numFmtId="164" fontId="5" fillId="2" borderId="5" xfId="1" applyNumberFormat="1" applyFont="1" applyFill="1" applyBorder="1" applyAlignment="1">
      <alignment horizontal="center" wrapText="1"/>
    </xf>
    <xf numFmtId="0" fontId="2" fillId="2" borderId="14" xfId="1" applyFont="1" applyFill="1" applyBorder="1"/>
    <xf numFmtId="0" fontId="2" fillId="2" borderId="2" xfId="1" applyFont="1" applyFill="1" applyBorder="1"/>
    <xf numFmtId="0" fontId="4" fillId="2" borderId="12" xfId="1" applyFont="1" applyFill="1" applyBorder="1" applyAlignment="1">
      <alignment vertical="center"/>
    </xf>
    <xf numFmtId="0" fontId="2" fillId="2" borderId="2" xfId="1" applyFont="1" applyFill="1" applyBorder="1" applyAlignment="1">
      <alignment horizontal="center" vertical="center" wrapText="1"/>
    </xf>
    <xf numFmtId="4" fontId="4" fillId="2" borderId="9" xfId="1" applyNumberFormat="1" applyFont="1" applyFill="1" applyBorder="1" applyAlignment="1">
      <alignment vertical="distributed"/>
    </xf>
    <xf numFmtId="0" fontId="5" fillId="2" borderId="1" xfId="1" applyFont="1" applyFill="1" applyBorder="1" applyAlignment="1">
      <alignment horizontal="center" vertical="center" wrapText="1"/>
    </xf>
    <xf numFmtId="164" fontId="5" fillId="2" borderId="7" xfId="1" applyNumberFormat="1" applyFont="1" applyFill="1" applyBorder="1" applyAlignment="1">
      <alignment horizontal="center" wrapText="1"/>
    </xf>
    <xf numFmtId="0" fontId="4" fillId="2" borderId="3" xfId="1" applyFont="1" applyFill="1" applyBorder="1" applyAlignment="1">
      <alignment horizontal="center" vertical="center" wrapText="1"/>
    </xf>
    <xf numFmtId="164" fontId="6" fillId="2" borderId="3" xfId="1" applyNumberFormat="1" applyFont="1" applyFill="1" applyBorder="1" applyAlignment="1">
      <alignment horizontal="center" vertical="center" wrapText="1"/>
    </xf>
    <xf numFmtId="0" fontId="2" fillId="2" borderId="3" xfId="1" applyFont="1" applyFill="1" applyBorder="1" applyAlignment="1">
      <alignment horizontal="left" vertical="distributed"/>
    </xf>
    <xf numFmtId="0" fontId="4" fillId="2" borderId="5" xfId="1" applyFont="1" applyFill="1" applyBorder="1" applyAlignment="1">
      <alignment horizontal="left" vertical="distributed"/>
    </xf>
    <xf numFmtId="4" fontId="4" fillId="2" borderId="13" xfId="1" applyNumberFormat="1" applyFont="1" applyFill="1" applyBorder="1" applyAlignment="1">
      <alignment horizontal="center" vertical="distributed"/>
    </xf>
    <xf numFmtId="4" fontId="4" fillId="2" borderId="5" xfId="1" applyNumberFormat="1" applyFont="1" applyFill="1" applyBorder="1" applyAlignment="1">
      <alignment horizontal="center" vertical="distributed"/>
    </xf>
    <xf numFmtId="0" fontId="4" fillId="2" borderId="2" xfId="1" applyFont="1" applyFill="1" applyBorder="1" applyAlignment="1">
      <alignment horizontal="center" vertical="top" wrapText="1"/>
    </xf>
    <xf numFmtId="0" fontId="4" fillId="2" borderId="7" xfId="1" applyFont="1" applyFill="1" applyBorder="1" applyAlignment="1">
      <alignment horizontal="center" vertical="top" wrapText="1"/>
    </xf>
    <xf numFmtId="0" fontId="5" fillId="2" borderId="3" xfId="1" applyFont="1" applyFill="1" applyBorder="1" applyAlignment="1">
      <alignment horizontal="center" vertical="center" wrapText="1"/>
    </xf>
    <xf numFmtId="0" fontId="5" fillId="2" borderId="2"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4" xfId="1" applyFont="1" applyFill="1" applyBorder="1" applyAlignment="1">
      <alignment horizontal="center" vertical="center" wrapText="1"/>
    </xf>
    <xf numFmtId="164" fontId="5" fillId="2" borderId="2" xfId="1" applyNumberFormat="1" applyFont="1" applyFill="1" applyBorder="1" applyAlignment="1">
      <alignment horizontal="center" vertical="center" wrapText="1"/>
    </xf>
    <xf numFmtId="164" fontId="5" fillId="2" borderId="7" xfId="1" applyNumberFormat="1" applyFont="1" applyFill="1" applyBorder="1" applyAlignment="1">
      <alignment horizontal="center" vertical="center" wrapText="1"/>
    </xf>
    <xf numFmtId="164" fontId="5" fillId="2" borderId="2" xfId="1" applyNumberFormat="1" applyFont="1" applyFill="1" applyBorder="1" applyAlignment="1">
      <alignment horizontal="center" wrapText="1"/>
    </xf>
    <xf numFmtId="164" fontId="5" fillId="2" borderId="5" xfId="1" applyNumberFormat="1" applyFont="1" applyFill="1" applyBorder="1" applyAlignment="1">
      <alignment horizontal="center" wrapText="1"/>
    </xf>
    <xf numFmtId="0" fontId="3" fillId="2" borderId="0" xfId="1" applyFont="1" applyFill="1" applyAlignment="1">
      <alignment horizontal="center" vertical="center" wrapText="1"/>
    </xf>
    <xf numFmtId="0" fontId="5" fillId="2" borderId="1"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11" xfId="1" applyFont="1" applyFill="1" applyBorder="1" applyAlignment="1">
      <alignment horizontal="center" vertical="center" wrapText="1"/>
    </xf>
    <xf numFmtId="164" fontId="4" fillId="2" borderId="9" xfId="1" applyNumberFormat="1" applyFont="1" applyFill="1" applyBorder="1" applyAlignment="1">
      <alignment horizontal="center" vertical="center" wrapText="1"/>
    </xf>
    <xf numFmtId="0" fontId="4" fillId="2" borderId="8" xfId="1" applyFont="1" applyFill="1" applyBorder="1" applyAlignment="1">
      <alignment horizontal="center" vertical="center" wrapText="1"/>
    </xf>
    <xf numFmtId="164" fontId="5" fillId="2" borderId="2" xfId="1" applyNumberFormat="1" applyFont="1" applyFill="1" applyBorder="1" applyAlignment="1">
      <alignment horizontal="center"/>
    </xf>
    <xf numFmtId="164" fontId="5" fillId="2" borderId="12" xfId="1" applyNumberFormat="1" applyFont="1" applyFill="1" applyBorder="1" applyAlignment="1">
      <alignment horizontal="center"/>
    </xf>
    <xf numFmtId="0" fontId="5" fillId="2" borderId="7" xfId="1" applyFont="1" applyFill="1" applyBorder="1" applyAlignment="1">
      <alignment horizontal="center" vertical="center" wrapText="1"/>
    </xf>
  </cellXfs>
  <cellStyles count="2">
    <cellStyle name="Обычный" xfId="0" builtinId="0"/>
    <cellStyle name="Обычный 2" xfId="1" xr:uid="{00000000-0005-0000-0000-000001000000}"/>
  </cellStyles>
  <dxfs count="6">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12</xdr:col>
      <xdr:colOff>19050</xdr:colOff>
      <xdr:row>2</xdr:row>
      <xdr:rowOff>0</xdr:rowOff>
    </xdr:from>
    <xdr:to>
      <xdr:col>13</xdr:col>
      <xdr:colOff>0</xdr:colOff>
      <xdr:row>2</xdr:row>
      <xdr:rowOff>0</xdr:rowOff>
    </xdr:to>
    <xdr:pic>
      <xdr:nvPicPr>
        <xdr:cNvPr id="22" name="Picture 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9925" y="7239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11</xdr:col>
      <xdr:colOff>19050</xdr:colOff>
      <xdr:row>2</xdr:row>
      <xdr:rowOff>0</xdr:rowOff>
    </xdr:from>
    <xdr:to>
      <xdr:col>11</xdr:col>
      <xdr:colOff>1019175</xdr:colOff>
      <xdr:row>2</xdr:row>
      <xdr:rowOff>0</xdr:rowOff>
    </xdr:to>
    <xdr:pic>
      <xdr:nvPicPr>
        <xdr:cNvPr id="23" name="Picture 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29925" y="7239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24" name="Picture 5">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44700" y="7239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266700</xdr:colOff>
      <xdr:row>2</xdr:row>
      <xdr:rowOff>0</xdr:rowOff>
    </xdr:from>
    <xdr:to>
      <xdr:col>18</xdr:col>
      <xdr:colOff>419100</xdr:colOff>
      <xdr:row>2</xdr:row>
      <xdr:rowOff>0</xdr:rowOff>
    </xdr:to>
    <xdr:pic>
      <xdr:nvPicPr>
        <xdr:cNvPr id="25" name="Picture 6">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992350" y="72390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12</xdr:col>
      <xdr:colOff>19050</xdr:colOff>
      <xdr:row>2</xdr:row>
      <xdr:rowOff>0</xdr:rowOff>
    </xdr:from>
    <xdr:to>
      <xdr:col>13</xdr:col>
      <xdr:colOff>0</xdr:colOff>
      <xdr:row>2</xdr:row>
      <xdr:rowOff>0</xdr:rowOff>
    </xdr:to>
    <xdr:pic>
      <xdr:nvPicPr>
        <xdr:cNvPr id="26" name="Picture 1">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29925" y="7239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11</xdr:col>
      <xdr:colOff>19050</xdr:colOff>
      <xdr:row>2</xdr:row>
      <xdr:rowOff>0</xdr:rowOff>
    </xdr:from>
    <xdr:to>
      <xdr:col>11</xdr:col>
      <xdr:colOff>1019175</xdr:colOff>
      <xdr:row>2</xdr:row>
      <xdr:rowOff>0</xdr:rowOff>
    </xdr:to>
    <xdr:pic>
      <xdr:nvPicPr>
        <xdr:cNvPr id="27" name="Picture 2">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829925" y="723900"/>
          <a:ext cx="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19050</xdr:colOff>
      <xdr:row>2</xdr:row>
      <xdr:rowOff>0</xdr:rowOff>
    </xdr:from>
    <xdr:to>
      <xdr:col>18</xdr:col>
      <xdr:colOff>952500</xdr:colOff>
      <xdr:row>2</xdr:row>
      <xdr:rowOff>0</xdr:rowOff>
    </xdr:to>
    <xdr:pic>
      <xdr:nvPicPr>
        <xdr:cNvPr id="28" name="Picture 5">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744700" y="7239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18</xdr:col>
      <xdr:colOff>266700</xdr:colOff>
      <xdr:row>2</xdr:row>
      <xdr:rowOff>0</xdr:rowOff>
    </xdr:from>
    <xdr:to>
      <xdr:col>18</xdr:col>
      <xdr:colOff>419100</xdr:colOff>
      <xdr:row>2</xdr:row>
      <xdr:rowOff>0</xdr:rowOff>
    </xdr:to>
    <xdr:pic>
      <xdr:nvPicPr>
        <xdr:cNvPr id="29" name="Picture 6">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4992350" y="723900"/>
          <a:ext cx="15240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17</xdr:col>
      <xdr:colOff>19050</xdr:colOff>
      <xdr:row>2</xdr:row>
      <xdr:rowOff>0</xdr:rowOff>
    </xdr:from>
    <xdr:to>
      <xdr:col>18</xdr:col>
      <xdr:colOff>0</xdr:colOff>
      <xdr:row>2</xdr:row>
      <xdr:rowOff>0</xdr:rowOff>
    </xdr:to>
    <xdr:pic>
      <xdr:nvPicPr>
        <xdr:cNvPr id="30" name="Picture 1">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92200" y="7239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16</xdr:col>
      <xdr:colOff>19050</xdr:colOff>
      <xdr:row>2</xdr:row>
      <xdr:rowOff>0</xdr:rowOff>
    </xdr:from>
    <xdr:to>
      <xdr:col>16</xdr:col>
      <xdr:colOff>952500</xdr:colOff>
      <xdr:row>2</xdr:row>
      <xdr:rowOff>0</xdr:rowOff>
    </xdr:to>
    <xdr:pic>
      <xdr:nvPicPr>
        <xdr:cNvPr id="31" name="Picture 2">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839700" y="723900"/>
          <a:ext cx="933450"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F"/>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
  <sheetViews>
    <sheetView tabSelected="1" workbookViewId="0">
      <selection activeCell="B1" sqref="A1:R15"/>
    </sheetView>
  </sheetViews>
  <sheetFormatPr defaultColWidth="9.140625" defaultRowHeight="12.75" x14ac:dyDescent="0.2"/>
  <cols>
    <col min="1" max="1" width="3.140625" style="1" customWidth="1"/>
    <col min="2" max="2" width="32.5703125" style="1" customWidth="1"/>
    <col min="3" max="3" width="7.28515625" style="1" hidden="1" customWidth="1"/>
    <col min="4" max="4" width="9.5703125" style="1" customWidth="1"/>
    <col min="5" max="5" width="5.85546875" style="1" customWidth="1"/>
    <col min="6" max="6" width="11.5703125" style="1" customWidth="1"/>
    <col min="7" max="7" width="11.5703125" style="1" bestFit="1" customWidth="1"/>
    <col min="8" max="8" width="11.7109375" style="1" bestFit="1" customWidth="1"/>
    <col min="9" max="9" width="11.7109375" style="1" customWidth="1"/>
    <col min="10" max="10" width="13.5703125" style="1" hidden="1" customWidth="1"/>
    <col min="11" max="11" width="9.5703125" style="1" bestFit="1" customWidth="1"/>
    <col min="12" max="12" width="11" style="1" bestFit="1" customWidth="1"/>
    <col min="13" max="13" width="6.42578125" style="1" bestFit="1" customWidth="1"/>
    <col min="14" max="14" width="11.5703125" style="1" customWidth="1"/>
    <col min="15" max="15" width="11.28515625" style="1" customWidth="1"/>
    <col min="16" max="16" width="10.7109375" style="1" bestFit="1" customWidth="1"/>
    <col min="17" max="17" width="11.5703125" style="1" customWidth="1"/>
    <col min="18" max="18" width="11.85546875" style="1" customWidth="1"/>
    <col min="19" max="19" width="14.28515625" style="1" customWidth="1"/>
    <col min="20" max="20" width="22.7109375" style="1" customWidth="1"/>
    <col min="21" max="21" width="3" style="1" customWidth="1"/>
    <col min="22" max="22" width="0" style="1" hidden="1" customWidth="1"/>
    <col min="23" max="23" width="9.5703125" style="1" hidden="1" customWidth="1"/>
    <col min="24" max="16384" width="9.140625" style="1"/>
  </cols>
  <sheetData>
    <row r="1" spans="1:23" ht="15" customHeight="1" x14ac:dyDescent="0.2">
      <c r="P1" s="4"/>
      <c r="Q1" s="4"/>
      <c r="R1" s="4"/>
      <c r="S1" s="2"/>
      <c r="T1" s="2"/>
    </row>
    <row r="2" spans="1:23" ht="36" customHeight="1" x14ac:dyDescent="0.2">
      <c r="A2" s="38" t="s">
        <v>29</v>
      </c>
      <c r="B2" s="38"/>
      <c r="C2" s="38"/>
      <c r="D2" s="38"/>
      <c r="E2" s="38"/>
      <c r="F2" s="38"/>
      <c r="G2" s="38"/>
      <c r="H2" s="38"/>
      <c r="I2" s="38"/>
      <c r="J2" s="38"/>
      <c r="K2" s="38"/>
      <c r="L2" s="38"/>
      <c r="M2" s="38"/>
      <c r="N2" s="38"/>
      <c r="O2" s="38"/>
      <c r="P2" s="38"/>
      <c r="Q2" s="38"/>
      <c r="R2" s="38"/>
      <c r="S2" s="5"/>
      <c r="T2" s="5"/>
      <c r="U2" s="5"/>
      <c r="V2" s="5"/>
      <c r="W2" s="5"/>
    </row>
    <row r="3" spans="1:23" ht="37.5" customHeight="1" x14ac:dyDescent="0.2">
      <c r="A3" s="39" t="s">
        <v>30</v>
      </c>
      <c r="B3" s="40"/>
      <c r="C3" s="41"/>
      <c r="D3" s="42">
        <f>VALUE(O9)</f>
        <v>592889</v>
      </c>
      <c r="E3" s="43"/>
      <c r="F3" s="36" t="s">
        <v>23</v>
      </c>
      <c r="G3" s="44" t="s">
        <v>22</v>
      </c>
      <c r="H3" s="16"/>
      <c r="I3" s="36" t="s">
        <v>25</v>
      </c>
      <c r="J3" s="36" t="s">
        <v>8</v>
      </c>
      <c r="K3" s="3"/>
      <c r="L3" s="3"/>
      <c r="M3" s="13"/>
      <c r="N3" s="13"/>
      <c r="O3" s="31" t="s">
        <v>16</v>
      </c>
      <c r="P3" s="31" t="s">
        <v>15</v>
      </c>
      <c r="Q3" s="34" t="s">
        <v>14</v>
      </c>
      <c r="R3" s="28" t="s">
        <v>13</v>
      </c>
    </row>
    <row r="4" spans="1:23" ht="25.5" customHeight="1" x14ac:dyDescent="0.2">
      <c r="A4" s="30" t="s">
        <v>12</v>
      </c>
      <c r="B4" s="30" t="s">
        <v>11</v>
      </c>
      <c r="C4" s="32" t="s">
        <v>10</v>
      </c>
      <c r="D4" s="30" t="s">
        <v>9</v>
      </c>
      <c r="E4" s="30"/>
      <c r="F4" s="37"/>
      <c r="G4" s="45"/>
      <c r="H4" s="14" t="s">
        <v>17</v>
      </c>
      <c r="I4" s="37"/>
      <c r="J4" s="37"/>
      <c r="K4" s="34" t="s">
        <v>7</v>
      </c>
      <c r="L4" s="34" t="s">
        <v>6</v>
      </c>
      <c r="M4" s="30" t="s">
        <v>5</v>
      </c>
      <c r="N4" s="30" t="s">
        <v>4</v>
      </c>
      <c r="O4" s="46"/>
      <c r="P4" s="46"/>
      <c r="Q4" s="35"/>
      <c r="R4" s="29"/>
    </row>
    <row r="5" spans="1:23" ht="25.5" x14ac:dyDescent="0.2">
      <c r="A5" s="30"/>
      <c r="B5" s="31"/>
      <c r="C5" s="33"/>
      <c r="D5" s="11" t="s">
        <v>3</v>
      </c>
      <c r="E5" s="11" t="s">
        <v>2</v>
      </c>
      <c r="F5" s="12" t="s">
        <v>1</v>
      </c>
      <c r="G5" s="12" t="s">
        <v>1</v>
      </c>
      <c r="H5" s="21" t="s">
        <v>1</v>
      </c>
      <c r="I5" s="12" t="s">
        <v>1</v>
      </c>
      <c r="J5" s="12" t="s">
        <v>1</v>
      </c>
      <c r="K5" s="35"/>
      <c r="L5" s="35"/>
      <c r="M5" s="31"/>
      <c r="N5" s="31"/>
      <c r="O5" s="46"/>
      <c r="P5" s="46"/>
      <c r="Q5" s="35"/>
      <c r="R5" s="29"/>
    </row>
    <row r="6" spans="1:23" ht="51" x14ac:dyDescent="0.2">
      <c r="A6" s="20">
        <v>1</v>
      </c>
      <c r="B6" s="13" t="s">
        <v>26</v>
      </c>
      <c r="C6" s="22"/>
      <c r="D6" s="13" t="s">
        <v>24</v>
      </c>
      <c r="E6" s="13">
        <v>1</v>
      </c>
      <c r="F6" s="23">
        <v>489990</v>
      </c>
      <c r="G6" s="3">
        <v>504323</v>
      </c>
      <c r="H6" s="3">
        <v>508999</v>
      </c>
      <c r="I6" s="3">
        <v>493370</v>
      </c>
      <c r="J6" s="3"/>
      <c r="K6" s="8">
        <f t="shared" ref="K6:K8" si="0">AVERAGE(F6,G6,H6,I6,J6 )</f>
        <v>499170.5</v>
      </c>
      <c r="L6" s="8">
        <f t="shared" ref="L6:L8" si="1">ROUND(K6,2)</f>
        <v>499170.5</v>
      </c>
      <c r="M6" s="13">
        <v>4</v>
      </c>
      <c r="N6" s="18">
        <f t="shared" ref="N6:N8" si="2">STDEV(F6,G6,H6)</f>
        <v>9904.8973240513697</v>
      </c>
      <c r="O6" s="9">
        <f t="shared" ref="O6:O8" si="3">N6/K6*100</f>
        <v>1.9842713710147877</v>
      </c>
      <c r="P6" s="9" t="str">
        <f t="shared" ref="P6:P8" si="4">IF(O6&lt;33,"ОДНОРОДНЫЕ","НЕОДНОРОДНЫЕ")</f>
        <v>ОДНОРОДНЫЕ</v>
      </c>
      <c r="Q6" s="8">
        <f t="shared" ref="Q6:Q8" si="5">E6*R6</f>
        <v>489990</v>
      </c>
      <c r="R6" s="10">
        <f t="shared" ref="R6:R8" si="6">MIN(F6:H6)*E6</f>
        <v>489990</v>
      </c>
    </row>
    <row r="7" spans="1:23" ht="38.25" x14ac:dyDescent="0.2">
      <c r="A7" s="20">
        <v>2</v>
      </c>
      <c r="B7" s="13" t="s">
        <v>27</v>
      </c>
      <c r="C7" s="22"/>
      <c r="D7" s="13" t="s">
        <v>24</v>
      </c>
      <c r="E7" s="13">
        <v>1</v>
      </c>
      <c r="F7" s="23">
        <v>17600</v>
      </c>
      <c r="G7" s="3">
        <v>19220</v>
      </c>
      <c r="H7" s="3">
        <v>20407</v>
      </c>
      <c r="I7" s="3">
        <v>19095</v>
      </c>
      <c r="J7" s="3"/>
      <c r="K7" s="8">
        <f t="shared" si="0"/>
        <v>19080.5</v>
      </c>
      <c r="L7" s="8">
        <f t="shared" si="1"/>
        <v>19080.5</v>
      </c>
      <c r="M7" s="13">
        <v>4</v>
      </c>
      <c r="N7" s="18">
        <f t="shared" si="2"/>
        <v>1409.055120757642</v>
      </c>
      <c r="O7" s="9">
        <f t="shared" si="3"/>
        <v>7.3847913878443538</v>
      </c>
      <c r="P7" s="9" t="str">
        <f t="shared" si="4"/>
        <v>ОДНОРОДНЫЕ</v>
      </c>
      <c r="Q7" s="8">
        <f t="shared" si="5"/>
        <v>17600</v>
      </c>
      <c r="R7" s="10">
        <f t="shared" si="6"/>
        <v>17600</v>
      </c>
    </row>
    <row r="8" spans="1:23" ht="76.5" x14ac:dyDescent="0.2">
      <c r="A8" s="20">
        <v>3</v>
      </c>
      <c r="B8" s="13" t="s">
        <v>28</v>
      </c>
      <c r="C8" s="22"/>
      <c r="D8" s="13" t="s">
        <v>24</v>
      </c>
      <c r="E8" s="13">
        <v>1</v>
      </c>
      <c r="F8" s="3">
        <v>90220</v>
      </c>
      <c r="G8" s="3">
        <v>88990</v>
      </c>
      <c r="H8" s="23">
        <v>85299</v>
      </c>
      <c r="I8" s="3">
        <v>85489</v>
      </c>
      <c r="J8" s="3"/>
      <c r="K8" s="8">
        <f t="shared" si="0"/>
        <v>87499.5</v>
      </c>
      <c r="L8" s="8">
        <f t="shared" si="1"/>
        <v>87499.5</v>
      </c>
      <c r="M8" s="13">
        <v>4</v>
      </c>
      <c r="N8" s="18">
        <f t="shared" si="2"/>
        <v>2561.0096316361901</v>
      </c>
      <c r="O8" s="9">
        <f t="shared" si="3"/>
        <v>2.9268848754977914</v>
      </c>
      <c r="P8" s="9" t="str">
        <f t="shared" si="4"/>
        <v>ОДНОРОДНЫЕ</v>
      </c>
      <c r="Q8" s="8">
        <f t="shared" si="5"/>
        <v>85299</v>
      </c>
      <c r="R8" s="10">
        <f t="shared" si="6"/>
        <v>85299</v>
      </c>
    </row>
    <row r="9" spans="1:23" ht="104.1" customHeight="1" x14ac:dyDescent="0.2">
      <c r="A9" s="24" t="s">
        <v>0</v>
      </c>
      <c r="B9" s="25"/>
      <c r="C9" s="25"/>
      <c r="D9" s="25"/>
      <c r="E9" s="25"/>
      <c r="F9" s="25"/>
      <c r="G9" s="25"/>
      <c r="H9" s="25"/>
      <c r="I9" s="25"/>
      <c r="J9" s="25"/>
      <c r="K9" s="25"/>
      <c r="L9" s="7"/>
      <c r="M9" s="17"/>
      <c r="N9" s="19"/>
      <c r="O9" s="26">
        <f>+SUM(R6:R8)</f>
        <v>592889</v>
      </c>
      <c r="P9" s="27"/>
      <c r="Q9" s="27"/>
      <c r="R9" s="27"/>
      <c r="S9" s="6"/>
      <c r="T9" s="6"/>
      <c r="U9" s="6"/>
      <c r="V9" s="6"/>
      <c r="W9" s="6"/>
    </row>
    <row r="12" spans="1:23" x14ac:dyDescent="0.2">
      <c r="A12" s="1" t="s">
        <v>20</v>
      </c>
      <c r="C12" s="15"/>
      <c r="D12" s="15"/>
      <c r="E12" s="1" t="s">
        <v>21</v>
      </c>
    </row>
    <row r="13" spans="1:23" x14ac:dyDescent="0.2">
      <c r="C13" s="1" t="s">
        <v>18</v>
      </c>
      <c r="D13" s="1" t="s">
        <v>19</v>
      </c>
    </row>
  </sheetData>
  <mergeCells count="21">
    <mergeCell ref="A2:R2"/>
    <mergeCell ref="A3:C3"/>
    <mergeCell ref="D3:E3"/>
    <mergeCell ref="F3:F4"/>
    <mergeCell ref="G3:G4"/>
    <mergeCell ref="I3:I4"/>
    <mergeCell ref="O3:O5"/>
    <mergeCell ref="P3:P5"/>
    <mergeCell ref="Q3:Q5"/>
    <mergeCell ref="A9:K9"/>
    <mergeCell ref="O9:R9"/>
    <mergeCell ref="R3:R5"/>
    <mergeCell ref="A4:A5"/>
    <mergeCell ref="B4:B5"/>
    <mergeCell ref="C4:C5"/>
    <mergeCell ref="D4:E4"/>
    <mergeCell ref="K4:K5"/>
    <mergeCell ref="L4:L5"/>
    <mergeCell ref="M4:M5"/>
    <mergeCell ref="N4:N5"/>
    <mergeCell ref="J3:J4"/>
  </mergeCells>
  <conditionalFormatting sqref="P6:P8">
    <cfRule type="containsText" dxfId="5" priority="73" operator="containsText" text="НЕОДНОРОДНЫЕ">
      <formula>NOT(ISERROR(SEARCH("НЕОДНОРОДНЫЕ",P6)))</formula>
    </cfRule>
    <cfRule type="containsText" dxfId="4" priority="74" operator="containsText" text="ОДНОРОДНЫЕ">
      <formula>NOT(ISERROR(SEARCH("ОДНОРОДНЫЕ",P6)))</formula>
    </cfRule>
    <cfRule type="containsText" dxfId="3" priority="75" operator="containsText" text="НЕОДНОРОДНЫЕ">
      <formula>NOT(ISERROR(SEARCH("НЕОДНОРОДНЫЕ",P6)))</formula>
    </cfRule>
    <cfRule type="containsText" dxfId="2" priority="76" operator="containsText" text="НЕ">
      <formula>NOT(ISERROR(SEARCH("НЕ",P6)))</formula>
    </cfRule>
    <cfRule type="containsText" dxfId="1" priority="77" operator="containsText" text="ОДНОРОДНЫЕ">
      <formula>NOT(ISERROR(SEARCH("ОДНОРОДНЫЕ",P6)))</formula>
    </cfRule>
    <cfRule type="containsText" dxfId="0" priority="78" operator="containsText" text="НЕОДНОРОДНЫЕ">
      <formula>NOT(ISERROR(SEARCH("НЕОДНОРОДНЫЕ",P6)))</formula>
    </cfRule>
  </conditionalFormatting>
  <pageMargins left="0.70866141732283472" right="0.70866141732283472" top="0.74803149606299213" bottom="0.74803149606299213" header="0.31496062992125984" footer="0.31496062992125984"/>
  <pageSetup paperSize="9" scale="7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dc:creator>
  <cp:lastModifiedBy>Emelyanova T V</cp:lastModifiedBy>
  <cp:lastPrinted>2026-08-25T14:05:34Z</cp:lastPrinted>
  <dcterms:created xsi:type="dcterms:W3CDTF">2021-10-12T16:36:25Z</dcterms:created>
  <dcterms:modified xsi:type="dcterms:W3CDTF">2026-08-25T14:11:48Z</dcterms:modified>
</cp:coreProperties>
</file>