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Гаффарова З.К\Закупки\2026\Гараж\Запчасти\"/>
    </mc:Choice>
  </mc:AlternateContent>
  <bookViews>
    <workbookView xWindow="120" yWindow="45" windowWidth="18975" windowHeight="117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Лист1!$A$1:$P$35</definedName>
  </definedNames>
  <calcPr calcId="152511" refMode="R1C1"/>
</workbook>
</file>

<file path=xl/calcChain.xml><?xml version="1.0" encoding="utf-8"?>
<calcChain xmlns="http://schemas.openxmlformats.org/spreadsheetml/2006/main">
  <c r="L5" i="1" l="1"/>
  <c r="K5" i="1"/>
  <c r="J5" i="1"/>
  <c r="M20" i="1"/>
  <c r="N20" i="1" s="1"/>
  <c r="O20" i="1" s="1"/>
  <c r="P20" i="1" s="1"/>
  <c r="M19" i="1"/>
  <c r="N19" i="1" s="1"/>
  <c r="O19" i="1" s="1"/>
  <c r="P19" i="1" s="1"/>
  <c r="M18" i="1"/>
  <c r="N18" i="1" s="1"/>
  <c r="O18" i="1" s="1"/>
  <c r="P18" i="1" s="1"/>
  <c r="M17" i="1"/>
  <c r="N17" i="1" s="1"/>
  <c r="O17" i="1" s="1"/>
  <c r="P17" i="1" s="1"/>
  <c r="M16" i="1"/>
  <c r="N16" i="1" s="1"/>
  <c r="O16" i="1" s="1"/>
  <c r="P16" i="1" s="1"/>
  <c r="M15" i="1"/>
  <c r="N15" i="1" s="1"/>
  <c r="O15" i="1" s="1"/>
  <c r="P15" i="1" s="1"/>
  <c r="M14" i="1"/>
  <c r="N14" i="1" s="1"/>
  <c r="O14" i="1" s="1"/>
  <c r="P14" i="1" s="1"/>
  <c r="M13" i="1"/>
  <c r="N13" i="1" s="1"/>
  <c r="O13" i="1" s="1"/>
  <c r="P13" i="1" s="1"/>
  <c r="M12" i="1"/>
  <c r="N12" i="1" s="1"/>
  <c r="O12" i="1" s="1"/>
  <c r="P12" i="1" s="1"/>
  <c r="M11" i="1"/>
  <c r="N11" i="1" s="1"/>
  <c r="O11" i="1" s="1"/>
  <c r="P11" i="1" s="1"/>
  <c r="M10" i="1"/>
  <c r="N10" i="1" s="1"/>
  <c r="O10" i="1" s="1"/>
  <c r="P10" i="1" s="1"/>
  <c r="M9" i="1"/>
  <c r="N9" i="1" s="1"/>
  <c r="O9" i="1" s="1"/>
  <c r="P9" i="1" s="1"/>
  <c r="M8" i="1"/>
  <c r="N8" i="1" s="1"/>
  <c r="O8" i="1" s="1"/>
  <c r="P8" i="1" s="1"/>
  <c r="M7" i="1"/>
  <c r="N7" i="1" s="1"/>
  <c r="O7" i="1" s="1"/>
  <c r="P7" i="1" s="1"/>
  <c r="M6" i="1"/>
  <c r="N6" i="1" s="1"/>
  <c r="O6" i="1" s="1"/>
  <c r="P6" i="1" s="1"/>
  <c r="M5" i="1"/>
  <c r="N5" i="1" s="1"/>
  <c r="O5" i="1" s="1"/>
  <c r="P5" i="1" s="1"/>
  <c r="J20" i="1"/>
  <c r="K20" i="1" s="1"/>
  <c r="L20" i="1" s="1"/>
  <c r="J19" i="1"/>
  <c r="K19" i="1" s="1"/>
  <c r="L19" i="1" s="1"/>
  <c r="J18" i="1"/>
  <c r="K18" i="1" s="1"/>
  <c r="L18" i="1" s="1"/>
  <c r="J17" i="1"/>
  <c r="K17" i="1" s="1"/>
  <c r="L17" i="1" s="1"/>
  <c r="J16" i="1"/>
  <c r="K16" i="1" s="1"/>
  <c r="L16" i="1" s="1"/>
  <c r="J15" i="1"/>
  <c r="K15" i="1" s="1"/>
  <c r="L15" i="1" s="1"/>
  <c r="J14" i="1"/>
  <c r="K14" i="1" s="1"/>
  <c r="L14" i="1" s="1"/>
  <c r="J13" i="1"/>
  <c r="K13" i="1" s="1"/>
  <c r="L13" i="1" s="1"/>
  <c r="J12" i="1"/>
  <c r="K12" i="1" s="1"/>
  <c r="L12" i="1" s="1"/>
  <c r="J11" i="1"/>
  <c r="K11" i="1" s="1"/>
  <c r="L11" i="1" s="1"/>
  <c r="J10" i="1"/>
  <c r="K10" i="1" s="1"/>
  <c r="L10" i="1" s="1"/>
  <c r="J9" i="1"/>
  <c r="K9" i="1" s="1"/>
  <c r="L9" i="1" s="1"/>
  <c r="J8" i="1"/>
  <c r="K8" i="1" s="1"/>
  <c r="L8" i="1" s="1"/>
  <c r="J7" i="1"/>
  <c r="K7" i="1" s="1"/>
  <c r="L7" i="1" s="1"/>
  <c r="J6" i="1"/>
  <c r="K6" i="1" s="1"/>
  <c r="L6" i="1" s="1"/>
  <c r="M21" i="1" l="1"/>
  <c r="N21" i="1" s="1"/>
  <c r="O21" i="1" s="1"/>
  <c r="P21" i="1" s="1"/>
  <c r="P22" i="1" s="1"/>
  <c r="J21" i="1"/>
  <c r="K21" i="1" s="1"/>
  <c r="L21" i="1" s="1"/>
</calcChain>
</file>

<file path=xl/sharedStrings.xml><?xml version="1.0" encoding="utf-8"?>
<sst xmlns="http://schemas.openxmlformats.org/spreadsheetml/2006/main" count="61" uniqueCount="44">
  <si>
    <t>№</t>
  </si>
  <si>
    <t>Наименование предмета контракта</t>
  </si>
  <si>
    <t>Ед. изм</t>
  </si>
  <si>
    <t>Кол-во</t>
  </si>
  <si>
    <t>Источник информации о цене (руб./ед.изм.)</t>
  </si>
  <si>
    <t>Однородность совокупности значений выявленных цен, используемых в расчете НМЦК**</t>
  </si>
  <si>
    <t>НМЦК, определенная методом сопоставимых рыночных цен (анализа рынка)*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</si>
  <si>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</si>
  <si>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</si>
  <si>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</si>
  <si>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</si>
  <si>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>НМЦК с учетом округления цены за единицу (руб.)**</t>
  </si>
  <si>
    <t>№5</t>
  </si>
  <si>
    <t>№4</t>
  </si>
  <si>
    <r>
      <t xml:space="preserve">коэффициент вариации цен V (%)           </t>
    </r>
    <r>
      <rPr>
        <i/>
        <sz val="10"/>
        <color theme="1"/>
        <rFont val="Times New Roman"/>
        <family val="1"/>
        <charset val="204"/>
      </rPr>
      <t xml:space="preserve">         (не должен превышать 33%)</t>
    </r>
  </si>
  <si>
    <r>
      <rPr>
        <b/>
        <sz val="10"/>
        <color theme="1"/>
        <rFont val="Times New Roman"/>
        <family val="1"/>
        <charset val="204"/>
      </rPr>
      <t>Расчет НМЦК по формуле</t>
    </r>
    <r>
      <rPr>
        <sz val="10"/>
        <color theme="1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</si>
  <si>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№ 1</t>
  </si>
  <si>
    <t xml:space="preserve">№ 2 </t>
  </si>
  <si>
    <t xml:space="preserve">№ 3 </t>
  </si>
  <si>
    <t xml:space="preserve">В результате проведенного расчета Н(М)ЦК, ЦКЕП контракта составила, руб.:  </t>
  </si>
  <si>
    <t>"______"_____________________________ 2026 г.</t>
  </si>
  <si>
    <t xml:space="preserve">  Приложение № 1 к извещению 
                                                     об электронном запросе котировок
по определению поставщика
</t>
  </si>
  <si>
    <t>ФКУ ИК-2 УФСИН России по Республике Башкортостан</t>
  </si>
  <si>
    <r>
      <rPr>
        <sz val="12"/>
        <color theme="1"/>
        <rFont val="Times New Roman"/>
        <family val="2"/>
        <charset val="204"/>
        <scheme val="minor"/>
      </rPr>
      <t>На основании п.1 ч.1 ст.22 Федерального закона от 05.04.2013 №44-ФЗ выбран метод сопоставимых рыночных цен (анализа рынка) идентичных товаров.</t>
    </r>
    <r>
      <rPr>
        <sz val="11"/>
        <color theme="1"/>
        <rFont val="Times New Roman"/>
        <family val="2"/>
        <charset val="204"/>
        <scheme val="minor"/>
      </rPr>
      <t xml:space="preserve">
Начальная (максимальная) цена контракта (руб.) определяется по формуле:
НМЦК=V/n*∑_(i=1)^n▒Цi 
Исходя из исследования рынка, в соответствии со ст.ст.1,34 Бюджетного кодекса РФ, в целях эффективности и экономии использования денежных средств Государственным заказчиком в качестве начальной (максимальной) цены контракта выбрана цена Поставщика № 1, предложившего наименьшую цену контракта.. Цена контракта включает стоимость материалов, стоимость тары, плату налогов, сборов и других обязательных платежей).
</t>
    </r>
  </si>
  <si>
    <t>Обоснование начальной (максимальной) цены контракта                                                                                                                                                                                                                                                                                                                                                    Цель: Определение начальной (максимальной) цены государственного контракта на поставку турбокомпрессора для нужд ФКУ ИК-2 УФСИН России по Республике Башкортостан на основе анализа рыночных цен функционирующего рынка.
Источники информации: коммерческие предложения.
Источник финансирования: за счет средств Федерального бюджета.
В ходе исследования рынка были рассмотрены  следующие коммерческие предложения поставщиков:</t>
  </si>
  <si>
    <t>шт</t>
  </si>
  <si>
    <t>Врио начальника</t>
  </si>
  <si>
    <t>майор внутренней службы ____________________П.М. Перевозников</t>
  </si>
  <si>
    <t>Аккумулятор 132А (960), TYUMEN BATTERY - STANDART, 513x189x230 6CT-132L</t>
  </si>
  <si>
    <t>Аккумулятор 190Ач (1200A), АКОМ, 513×223x215 4607034730178</t>
  </si>
  <si>
    <t>Аккумулятор 60Ач (540A), АКОМ, 242x175x190 4607034730024</t>
  </si>
  <si>
    <t>Лампа накаливания R5W (BA15s, R19/5), 12V, 5W OSRAM 5007</t>
  </si>
  <si>
    <t>Ремень 1400 мм вентилятора ПАЗ дв.523 (Ярославль) 11х10×1400</t>
  </si>
  <si>
    <t>Ремень 1500 мм вентилятора ПАЗ дв.523 ГАЗ 66 3308 импортный 13AV1500</t>
  </si>
  <si>
    <t>Ремень 1775 мм вентилятора ПАЗ дв.523 ГАЗ 66 3308 11х10х1775</t>
  </si>
  <si>
    <t>Термостат ГАЗ 53 3307 дв.511 513 5234 514 4216 80°СТ аналог 128-1306100-01 (ГАЗ Оригинал) Электрон Т 118-1306100-01</t>
  </si>
  <si>
    <t>Фильтр воздушный ГАЗель Бизнес дв. Cummins 2.8 ISF 2.8 (Евро-4) А274</t>
  </si>
  <si>
    <t>Фильтр воздушный КАМАЗ 6520 Евро 2-3 дв. Cummins (комбайн "Вектор") основной (Ливны) 721-1109560-10</t>
  </si>
  <si>
    <t>Фильтр масляный (элемент) ГАЗ 53 3307 ПАЗ дв.511 523 (аналог 53-1012040)</t>
  </si>
  <si>
    <t>Фильтр масляный (элемент) КАМАЗ Евро 1-2 (Ливны) ЭФМ 702-1012040</t>
  </si>
  <si>
    <t>Фильтр масляный (элемент) КАМАЗ Евро 1-4 ниточный +РТИ (Седан) 7405.1017040-02</t>
  </si>
  <si>
    <t>Фонарь задний ГАЗ 3310 Валдай СуперМАЗ КАМАЗ Евро левый (Освар) 8502.3716-02</t>
  </si>
  <si>
    <t>Фонарь задний ГАЗ 3310 Валдай СуперМАЗ КАМАЗ Евро правый (ОСВАР) 8502.3716-01</t>
  </si>
  <si>
    <t>Фильтр маслянный Газ дв 406.405 409(ОАО УАЗ) 406 1012006-01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</si>
</sst>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Times New Roman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theme="1"/>
      <name val="Times New Roman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  <scheme val="minor"/>
    </font>
    <font>
      <b/>
      <sz val="11"/>
      <color indexed="8"/>
      <name val="Times New Roman"/>
      <family val="1"/>
      <charset val="204"/>
    </font>
    <font>
      <sz val="9"/>
      <color theme="1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Protection="1">
      <protection locked="0"/>
    </xf>
    <xf numFmtId="0" fontId="5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/>
      <protection locked="0"/>
    </xf>
    <xf numFmtId="4" fontId="2" fillId="0" borderId="0" xfId="0" applyNumberFormat="1" applyFont="1" applyAlignment="1" applyProtection="1">
      <alignment vertical="center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top" wrapText="1"/>
      <protection locked="0"/>
    </xf>
    <xf numFmtId="0" fontId="2" fillId="0" borderId="3" xfId="0" applyFont="1" applyFill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/>
      <protection locked="0"/>
    </xf>
    <xf numFmtId="2" fontId="6" fillId="0" borderId="2" xfId="0" applyNumberFormat="1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2" fontId="6" fillId="0" borderId="2" xfId="0" applyNumberFormat="1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/>
    </xf>
    <xf numFmtId="2" fontId="6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/>
      <protection locked="0"/>
    </xf>
    <xf numFmtId="0" fontId="0" fillId="0" borderId="0" xfId="0" applyFill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right" vertical="center" wrapText="1"/>
      <protection locked="0"/>
    </xf>
    <xf numFmtId="0" fontId="3" fillId="0" borderId="1" xfId="0" applyFont="1" applyFill="1" applyBorder="1" applyAlignment="1" applyProtection="1">
      <alignment horizontal="right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2" fontId="2" fillId="0" borderId="2" xfId="0" applyNumberFormat="1" applyFont="1" applyFill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 applyProtection="1">
      <protection locked="0"/>
    </xf>
    <xf numFmtId="0" fontId="11" fillId="0" borderId="4" xfId="0" applyFont="1" applyFill="1" applyBorder="1" applyAlignment="1" applyProtection="1">
      <alignment horizontal="left" vertical="center" wrapText="1"/>
      <protection locked="0"/>
    </xf>
    <xf numFmtId="4" fontId="10" fillId="0" borderId="2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2" xfId="0" applyFont="1" applyBorder="1" applyAlignment="1">
      <alignment wrapText="1"/>
    </xf>
    <xf numFmtId="1" fontId="6" fillId="0" borderId="2" xfId="0" applyNumberFormat="1" applyFont="1" applyBorder="1" applyAlignment="1">
      <alignment horizontal="center" vertical="center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1" fontId="1" fillId="0" borderId="3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3</xdr:row>
      <xdr:rowOff>952500</xdr:rowOff>
    </xdr:from>
    <xdr:to>
      <xdr:col>10</xdr:col>
      <xdr:colOff>0</xdr:colOff>
      <xdr:row>3</xdr:row>
      <xdr:rowOff>1304925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72225" y="2552700"/>
          <a:ext cx="101917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304800</xdr:colOff>
      <xdr:row>3</xdr:row>
      <xdr:rowOff>1238250</xdr:rowOff>
    </xdr:from>
    <xdr:to>
      <xdr:col>10</xdr:col>
      <xdr:colOff>457200</xdr:colOff>
      <xdr:row>3</xdr:row>
      <xdr:rowOff>1466850</xdr:rowOff>
    </xdr:to>
    <xdr:pic>
      <xdr:nvPicPr>
        <xdr:cNvPr id="3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96200" y="283845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19050</xdr:colOff>
      <xdr:row>3</xdr:row>
      <xdr:rowOff>952500</xdr:rowOff>
    </xdr:from>
    <xdr:to>
      <xdr:col>10</xdr:col>
      <xdr:colOff>0</xdr:colOff>
      <xdr:row>3</xdr:row>
      <xdr:rowOff>1304925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72225" y="2552700"/>
          <a:ext cx="101917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304800</xdr:colOff>
      <xdr:row>3</xdr:row>
      <xdr:rowOff>1238250</xdr:rowOff>
    </xdr:from>
    <xdr:to>
      <xdr:col>10</xdr:col>
      <xdr:colOff>457200</xdr:colOff>
      <xdr:row>3</xdr:row>
      <xdr:rowOff>1466850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96200" y="283845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19050</xdr:colOff>
      <xdr:row>3</xdr:row>
      <xdr:rowOff>952500</xdr:rowOff>
    </xdr:from>
    <xdr:to>
      <xdr:col>12</xdr:col>
      <xdr:colOff>0</xdr:colOff>
      <xdr:row>3</xdr:row>
      <xdr:rowOff>1304925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439150" y="2552700"/>
          <a:ext cx="933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3</xdr:row>
      <xdr:rowOff>923925</xdr:rowOff>
    </xdr:from>
    <xdr:to>
      <xdr:col>10</xdr:col>
      <xdr:colOff>1019175</xdr:colOff>
      <xdr:row>3</xdr:row>
      <xdr:rowOff>1362075</xdr:rowOff>
    </xdr:to>
    <xdr:pic>
      <xdr:nvPicPr>
        <xdr:cNvPr id="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410450" y="2524125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97491</xdr:colOff>
      <xdr:row>6</xdr:row>
      <xdr:rowOff>163606</xdr:rowOff>
    </xdr:from>
    <xdr:to>
      <xdr:col>13</xdr:col>
      <xdr:colOff>78441</xdr:colOff>
      <xdr:row>6</xdr:row>
      <xdr:rowOff>164727</xdr:rowOff>
    </xdr:to>
    <xdr:pic>
      <xdr:nvPicPr>
        <xdr:cNvPr id="8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745756" y="5116606"/>
          <a:ext cx="1460126" cy="11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19050</xdr:colOff>
      <xdr:row>21</xdr:row>
      <xdr:rowOff>0</xdr:rowOff>
    </xdr:from>
    <xdr:to>
      <xdr:col>13</xdr:col>
      <xdr:colOff>0</xdr:colOff>
      <xdr:row>21</xdr:row>
      <xdr:rowOff>0</xdr:rowOff>
    </xdr:to>
    <xdr:pic>
      <xdr:nvPicPr>
        <xdr:cNvPr id="4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639300" y="4176112"/>
          <a:ext cx="1464129" cy="11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19050</xdr:colOff>
      <xdr:row>21</xdr:row>
      <xdr:rowOff>0</xdr:rowOff>
    </xdr:from>
    <xdr:to>
      <xdr:col>13</xdr:col>
      <xdr:colOff>0</xdr:colOff>
      <xdr:row>21</xdr:row>
      <xdr:rowOff>0</xdr:rowOff>
    </xdr:to>
    <xdr:pic>
      <xdr:nvPicPr>
        <xdr:cNvPr id="4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639300" y="4176112"/>
          <a:ext cx="1464129" cy="11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80"/>
  <sheetViews>
    <sheetView tabSelected="1" view="pageBreakPreview" zoomScale="85" zoomScaleNormal="90" zoomScaleSheetLayoutView="85" workbookViewId="0">
      <selection activeCell="R23" sqref="R23"/>
    </sheetView>
  </sheetViews>
  <sheetFormatPr defaultRowHeight="15" x14ac:dyDescent="0.25"/>
  <cols>
    <col min="2" max="2" width="43.140625" customWidth="1"/>
    <col min="3" max="3" width="8.42578125" customWidth="1"/>
    <col min="4" max="4" width="9.5703125" bestFit="1" customWidth="1"/>
    <col min="5" max="5" width="11.85546875" customWidth="1"/>
    <col min="6" max="6" width="11.42578125" customWidth="1"/>
    <col min="7" max="7" width="14" customWidth="1"/>
    <col min="8" max="8" width="10.85546875" hidden="1" customWidth="1"/>
    <col min="9" max="9" width="10.7109375" hidden="1" customWidth="1"/>
    <col min="10" max="10" width="12" customWidth="1"/>
    <col min="11" max="11" width="13.42578125" customWidth="1"/>
    <col min="12" max="12" width="11.7109375" customWidth="1"/>
    <col min="13" max="13" width="22.140625" customWidth="1"/>
    <col min="14" max="14" width="13" customWidth="1"/>
    <col min="15" max="15" width="13.7109375" customWidth="1"/>
    <col min="16" max="16" width="14.85546875" customWidth="1"/>
  </cols>
  <sheetData>
    <row r="1" spans="1:16" s="1" customFormat="1" ht="72.75" customHeight="1" x14ac:dyDescent="0.25">
      <c r="A1" s="22" t="s">
        <v>21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 s="1" customFormat="1" ht="98.25" customHeight="1" x14ac:dyDescent="0.25">
      <c r="A2" s="31" t="s">
        <v>24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16" s="1" customFormat="1" ht="42" customHeight="1" x14ac:dyDescent="0.25">
      <c r="A3" s="24" t="s">
        <v>0</v>
      </c>
      <c r="B3" s="26" t="s">
        <v>1</v>
      </c>
      <c r="C3" s="26" t="s">
        <v>2</v>
      </c>
      <c r="D3" s="26" t="s">
        <v>3</v>
      </c>
      <c r="E3" s="21" t="s">
        <v>4</v>
      </c>
      <c r="F3" s="21"/>
      <c r="G3" s="21"/>
      <c r="H3" s="21"/>
      <c r="I3" s="21"/>
      <c r="J3" s="28" t="s">
        <v>5</v>
      </c>
      <c r="K3" s="28"/>
      <c r="L3" s="28"/>
      <c r="M3" s="29" t="s">
        <v>6</v>
      </c>
      <c r="N3" s="30"/>
      <c r="O3" s="30"/>
      <c r="P3" s="30"/>
    </row>
    <row r="4" spans="1:16" s="1" customFormat="1" ht="128.25" thickBot="1" x14ac:dyDescent="0.3">
      <c r="A4" s="25"/>
      <c r="B4" s="27"/>
      <c r="C4" s="27"/>
      <c r="D4" s="26"/>
      <c r="E4" s="5" t="s">
        <v>16</v>
      </c>
      <c r="F4" s="5" t="s">
        <v>17</v>
      </c>
      <c r="G4" s="5" t="s">
        <v>18</v>
      </c>
      <c r="H4" s="6" t="s">
        <v>13</v>
      </c>
      <c r="I4" s="6" t="s">
        <v>12</v>
      </c>
      <c r="J4" s="6" t="s">
        <v>7</v>
      </c>
      <c r="K4" s="6" t="s">
        <v>8</v>
      </c>
      <c r="L4" s="7" t="s">
        <v>14</v>
      </c>
      <c r="M4" s="8" t="s">
        <v>15</v>
      </c>
      <c r="N4" s="6" t="s">
        <v>9</v>
      </c>
      <c r="O4" s="6" t="s">
        <v>10</v>
      </c>
      <c r="P4" s="6" t="s">
        <v>11</v>
      </c>
    </row>
    <row r="5" spans="1:16" s="1" customFormat="1" ht="24.75" thickBot="1" x14ac:dyDescent="0.3">
      <c r="A5" s="38">
        <v>1</v>
      </c>
      <c r="B5" s="33" t="s">
        <v>28</v>
      </c>
      <c r="C5" s="39" t="s">
        <v>25</v>
      </c>
      <c r="D5" s="40">
        <v>1</v>
      </c>
      <c r="E5" s="41">
        <v>15920</v>
      </c>
      <c r="F5" s="41">
        <v>15330</v>
      </c>
      <c r="G5" s="41">
        <v>16000</v>
      </c>
      <c r="H5" s="8"/>
      <c r="I5" s="8"/>
      <c r="J5" s="8">
        <f>AVERAGE(E5:I5)</f>
        <v>15750</v>
      </c>
      <c r="K5" s="8">
        <f>SQRT((SUM(IF(E5&gt;0,POWER(E5-J5,2),0),IF(F5&gt;0,POWER(F5-J5,2),0),IF(G5&gt;0,POWER(G5-J5,2),0),IF(H5&gt;0,POWER(H5-J5,2),0),IF(I5&gt;0,POWER(I5-J5,2),0),))/(COUNTA(E5:I5)-1))</f>
        <v>365.92348927063972</v>
      </c>
      <c r="L5" s="42">
        <f>K5/J5*100</f>
        <v>2.3233237414008872</v>
      </c>
      <c r="M5" s="8">
        <f t="shared" ref="M5:M20" si="0">((D5/COUNTA(E5:I5))*(SUM(E5:I5)))</f>
        <v>15750</v>
      </c>
      <c r="N5" s="8">
        <f t="shared" ref="N5:N20" si="1">M5/D5</f>
        <v>15750</v>
      </c>
      <c r="O5" s="8">
        <f t="shared" ref="O5:O20" si="2">ROUNDDOWN(N5,2)</f>
        <v>15750</v>
      </c>
      <c r="P5" s="8">
        <f t="shared" ref="P5:P20" si="3">O5*D5</f>
        <v>15750</v>
      </c>
    </row>
    <row r="6" spans="1:16" s="1" customFormat="1" ht="24.75" thickBot="1" x14ac:dyDescent="0.3">
      <c r="A6" s="38">
        <v>2</v>
      </c>
      <c r="B6" s="34" t="s">
        <v>29</v>
      </c>
      <c r="C6" s="39" t="s">
        <v>25</v>
      </c>
      <c r="D6" s="40">
        <v>2</v>
      </c>
      <c r="E6" s="41">
        <v>21950</v>
      </c>
      <c r="F6" s="41">
        <v>21490</v>
      </c>
      <c r="G6" s="41">
        <v>21490</v>
      </c>
      <c r="H6" s="8"/>
      <c r="I6" s="8"/>
      <c r="J6" s="8">
        <f t="shared" ref="J5:J20" si="4">AVERAGE(E6:I6)</f>
        <v>21643.333333333332</v>
      </c>
      <c r="K6" s="8">
        <f t="shared" ref="K5:K20" si="5">SQRT((SUM(IF(E6&gt;0,POWER(E6-J6,2),0),IF(F6&gt;0,POWER(F6-J6,2),0),IF(G6&gt;0,POWER(G6-J6,2),0),IF(H6&gt;0,POWER(H6-J6,2),0),IF(I6&gt;0,POWER(I6-J6,2),0),))/(COUNTA(E6:I6)-1))</f>
        <v>265.58112382722788</v>
      </c>
      <c r="L6" s="42">
        <f t="shared" ref="L5:L20" si="6">K6/J6*100</f>
        <v>1.227080504361133</v>
      </c>
      <c r="M6" s="8">
        <f t="shared" si="0"/>
        <v>43286.666666666664</v>
      </c>
      <c r="N6" s="8">
        <f t="shared" si="1"/>
        <v>21643.333333333332</v>
      </c>
      <c r="O6" s="8">
        <f t="shared" si="2"/>
        <v>21643.33</v>
      </c>
      <c r="P6" s="8">
        <f t="shared" si="3"/>
        <v>43286.66</v>
      </c>
    </row>
    <row r="7" spans="1:16" s="1" customFormat="1" ht="24.75" thickBot="1" x14ac:dyDescent="0.3">
      <c r="A7" s="38">
        <v>3</v>
      </c>
      <c r="B7" s="34" t="s">
        <v>30</v>
      </c>
      <c r="C7" s="39" t="s">
        <v>25</v>
      </c>
      <c r="D7" s="40">
        <v>1</v>
      </c>
      <c r="E7" s="41">
        <v>7470</v>
      </c>
      <c r="F7" s="41">
        <v>7590</v>
      </c>
      <c r="G7" s="41">
        <v>7590</v>
      </c>
      <c r="H7" s="8"/>
      <c r="I7" s="8"/>
      <c r="J7" s="8">
        <f t="shared" si="4"/>
        <v>7550</v>
      </c>
      <c r="K7" s="8">
        <f t="shared" si="5"/>
        <v>69.282032302755098</v>
      </c>
      <c r="L7" s="42">
        <f t="shared" si="6"/>
        <v>0.91764281195702113</v>
      </c>
      <c r="M7" s="8">
        <f t="shared" si="0"/>
        <v>7550</v>
      </c>
      <c r="N7" s="8">
        <f t="shared" si="1"/>
        <v>7550</v>
      </c>
      <c r="O7" s="8">
        <f t="shared" si="2"/>
        <v>7550</v>
      </c>
      <c r="P7" s="8">
        <f t="shared" si="3"/>
        <v>7550</v>
      </c>
    </row>
    <row r="8" spans="1:16" s="1" customFormat="1" ht="24.75" thickBot="1" x14ac:dyDescent="0.3">
      <c r="A8" s="38">
        <v>4</v>
      </c>
      <c r="B8" s="34" t="s">
        <v>31</v>
      </c>
      <c r="C8" s="39" t="s">
        <v>25</v>
      </c>
      <c r="D8" s="40">
        <v>2</v>
      </c>
      <c r="E8" s="41">
        <v>50</v>
      </c>
      <c r="F8" s="41">
        <v>65</v>
      </c>
      <c r="G8" s="41">
        <v>65</v>
      </c>
      <c r="H8" s="8"/>
      <c r="I8" s="8"/>
      <c r="J8" s="8">
        <f t="shared" si="4"/>
        <v>60</v>
      </c>
      <c r="K8" s="8">
        <f t="shared" si="5"/>
        <v>8.6602540378443873</v>
      </c>
      <c r="L8" s="42">
        <f t="shared" si="6"/>
        <v>14.433756729740645</v>
      </c>
      <c r="M8" s="8">
        <f t="shared" si="0"/>
        <v>120</v>
      </c>
      <c r="N8" s="8">
        <f t="shared" si="1"/>
        <v>60</v>
      </c>
      <c r="O8" s="8">
        <f t="shared" si="2"/>
        <v>60</v>
      </c>
      <c r="P8" s="8">
        <f t="shared" si="3"/>
        <v>120</v>
      </c>
    </row>
    <row r="9" spans="1:16" s="1" customFormat="1" ht="24.75" thickBot="1" x14ac:dyDescent="0.3">
      <c r="A9" s="38">
        <v>5</v>
      </c>
      <c r="B9" s="34" t="s">
        <v>32</v>
      </c>
      <c r="C9" s="39" t="s">
        <v>25</v>
      </c>
      <c r="D9" s="40">
        <v>2</v>
      </c>
      <c r="E9" s="41">
        <v>320</v>
      </c>
      <c r="F9" s="41">
        <v>360</v>
      </c>
      <c r="G9" s="41">
        <v>360</v>
      </c>
      <c r="H9" s="8"/>
      <c r="I9" s="8"/>
      <c r="J9" s="8">
        <f t="shared" si="4"/>
        <v>346.66666666666669</v>
      </c>
      <c r="K9" s="8">
        <f t="shared" si="5"/>
        <v>23.094010767585029</v>
      </c>
      <c r="L9" s="42">
        <f t="shared" si="6"/>
        <v>6.661733875264912</v>
      </c>
      <c r="M9" s="8">
        <f t="shared" si="0"/>
        <v>693.33333333333326</v>
      </c>
      <c r="N9" s="8">
        <f t="shared" si="1"/>
        <v>346.66666666666663</v>
      </c>
      <c r="O9" s="8">
        <f t="shared" si="2"/>
        <v>346.66</v>
      </c>
      <c r="P9" s="8">
        <f t="shared" si="3"/>
        <v>693.32</v>
      </c>
    </row>
    <row r="10" spans="1:16" s="1" customFormat="1" ht="24.75" thickBot="1" x14ac:dyDescent="0.3">
      <c r="A10" s="38">
        <v>6</v>
      </c>
      <c r="B10" s="34" t="s">
        <v>33</v>
      </c>
      <c r="C10" s="39" t="s">
        <v>25</v>
      </c>
      <c r="D10" s="40">
        <v>2</v>
      </c>
      <c r="E10" s="41">
        <v>420</v>
      </c>
      <c r="F10" s="41">
        <v>680</v>
      </c>
      <c r="G10" s="41">
        <v>920</v>
      </c>
      <c r="H10" s="8"/>
      <c r="I10" s="8"/>
      <c r="J10" s="8">
        <f t="shared" si="4"/>
        <v>673.33333333333337</v>
      </c>
      <c r="K10" s="8">
        <f t="shared" si="5"/>
        <v>250.06665778014735</v>
      </c>
      <c r="L10" s="42">
        <f>K10/J10*100</f>
        <v>37.138612541606044</v>
      </c>
      <c r="M10" s="8">
        <f t="shared" si="0"/>
        <v>1346.6666666666665</v>
      </c>
      <c r="N10" s="8">
        <f t="shared" si="1"/>
        <v>673.33333333333326</v>
      </c>
      <c r="O10" s="8">
        <f t="shared" si="2"/>
        <v>673.33</v>
      </c>
      <c r="P10" s="8">
        <f t="shared" si="3"/>
        <v>1346.66</v>
      </c>
    </row>
    <row r="11" spans="1:16" s="1" customFormat="1" ht="24.75" thickBot="1" x14ac:dyDescent="0.3">
      <c r="A11" s="38">
        <v>7</v>
      </c>
      <c r="B11" s="34" t="s">
        <v>34</v>
      </c>
      <c r="C11" s="39" t="s">
        <v>25</v>
      </c>
      <c r="D11" s="40">
        <v>2</v>
      </c>
      <c r="E11" s="41">
        <v>320</v>
      </c>
      <c r="F11" s="41">
        <v>470</v>
      </c>
      <c r="G11" s="41">
        <v>470</v>
      </c>
      <c r="H11" s="8"/>
      <c r="I11" s="8"/>
      <c r="J11" s="8">
        <f t="shared" si="4"/>
        <v>420</v>
      </c>
      <c r="K11" s="8">
        <f t="shared" si="5"/>
        <v>86.602540378443862</v>
      </c>
      <c r="L11" s="42">
        <f t="shared" si="6"/>
        <v>20.61965247105806</v>
      </c>
      <c r="M11" s="8">
        <f t="shared" si="0"/>
        <v>840</v>
      </c>
      <c r="N11" s="8">
        <f t="shared" si="1"/>
        <v>420</v>
      </c>
      <c r="O11" s="8">
        <f t="shared" si="2"/>
        <v>420</v>
      </c>
      <c r="P11" s="8">
        <f t="shared" si="3"/>
        <v>840</v>
      </c>
    </row>
    <row r="12" spans="1:16" s="1" customFormat="1" ht="36.75" thickBot="1" x14ac:dyDescent="0.3">
      <c r="A12" s="38">
        <v>8</v>
      </c>
      <c r="B12" s="34" t="s">
        <v>35</v>
      </c>
      <c r="C12" s="39" t="s">
        <v>25</v>
      </c>
      <c r="D12" s="40">
        <v>1</v>
      </c>
      <c r="E12" s="41">
        <v>580</v>
      </c>
      <c r="F12" s="41">
        <v>910</v>
      </c>
      <c r="G12" s="41">
        <v>910</v>
      </c>
      <c r="H12" s="8"/>
      <c r="I12" s="8"/>
      <c r="J12" s="8">
        <f t="shared" si="4"/>
        <v>800</v>
      </c>
      <c r="K12" s="8">
        <f t="shared" si="5"/>
        <v>190.52558883257649</v>
      </c>
      <c r="L12" s="42">
        <f t="shared" si="6"/>
        <v>23.815698604072061</v>
      </c>
      <c r="M12" s="8">
        <f t="shared" si="0"/>
        <v>800</v>
      </c>
      <c r="N12" s="8">
        <f t="shared" si="1"/>
        <v>800</v>
      </c>
      <c r="O12" s="8">
        <f t="shared" si="2"/>
        <v>800</v>
      </c>
      <c r="P12" s="8">
        <f t="shared" si="3"/>
        <v>800</v>
      </c>
    </row>
    <row r="13" spans="1:16" s="1" customFormat="1" ht="24" x14ac:dyDescent="0.25">
      <c r="A13" s="38">
        <v>9</v>
      </c>
      <c r="B13" s="35" t="s">
        <v>36</v>
      </c>
      <c r="C13" s="39" t="s">
        <v>25</v>
      </c>
      <c r="D13" s="40">
        <v>2</v>
      </c>
      <c r="E13" s="41">
        <v>1800</v>
      </c>
      <c r="F13" s="41">
        <v>1610</v>
      </c>
      <c r="G13" s="41">
        <v>1610</v>
      </c>
      <c r="H13" s="8"/>
      <c r="I13" s="8"/>
      <c r="J13" s="8">
        <f t="shared" si="4"/>
        <v>1673.3333333333333</v>
      </c>
      <c r="K13" s="8">
        <f t="shared" si="5"/>
        <v>109.6965511460289</v>
      </c>
      <c r="L13" s="42">
        <f t="shared" si="6"/>
        <v>6.5555707856192562</v>
      </c>
      <c r="M13" s="8">
        <f t="shared" si="0"/>
        <v>3346.6666666666665</v>
      </c>
      <c r="N13" s="8">
        <f t="shared" si="1"/>
        <v>1673.3333333333333</v>
      </c>
      <c r="O13" s="8">
        <f t="shared" si="2"/>
        <v>1673.33</v>
      </c>
      <c r="P13" s="8">
        <f t="shared" si="3"/>
        <v>3346.66</v>
      </c>
    </row>
    <row r="14" spans="1:16" s="1" customFormat="1" ht="24.75" thickBot="1" x14ac:dyDescent="0.3">
      <c r="A14" s="38">
        <v>10</v>
      </c>
      <c r="B14" s="34" t="s">
        <v>37</v>
      </c>
      <c r="C14" s="39" t="s">
        <v>25</v>
      </c>
      <c r="D14" s="40">
        <v>1</v>
      </c>
      <c r="E14" s="41">
        <v>3760</v>
      </c>
      <c r="F14" s="41">
        <v>4180</v>
      </c>
      <c r="G14" s="41">
        <v>4180</v>
      </c>
      <c r="H14" s="8"/>
      <c r="I14" s="8"/>
      <c r="J14" s="8">
        <f t="shared" si="4"/>
        <v>4040</v>
      </c>
      <c r="K14" s="8">
        <f t="shared" si="5"/>
        <v>242.48711305964281</v>
      </c>
      <c r="L14" s="42">
        <f t="shared" si="6"/>
        <v>6.0021562638525445</v>
      </c>
      <c r="M14" s="8">
        <f t="shared" si="0"/>
        <v>4040</v>
      </c>
      <c r="N14" s="8">
        <f t="shared" si="1"/>
        <v>4040</v>
      </c>
      <c r="O14" s="8">
        <f t="shared" si="2"/>
        <v>4040</v>
      </c>
      <c r="P14" s="8">
        <f t="shared" si="3"/>
        <v>4040</v>
      </c>
    </row>
    <row r="15" spans="1:16" s="1" customFormat="1" ht="24" x14ac:dyDescent="0.25">
      <c r="A15" s="38">
        <v>11</v>
      </c>
      <c r="B15" s="35" t="s">
        <v>38</v>
      </c>
      <c r="C15" s="39" t="s">
        <v>25</v>
      </c>
      <c r="D15" s="40">
        <v>2</v>
      </c>
      <c r="E15" s="41">
        <v>240</v>
      </c>
      <c r="F15" s="41">
        <v>435</v>
      </c>
      <c r="G15" s="41">
        <v>435</v>
      </c>
      <c r="H15" s="8"/>
      <c r="I15" s="8"/>
      <c r="J15" s="8">
        <f t="shared" si="4"/>
        <v>370</v>
      </c>
      <c r="K15" s="8">
        <f t="shared" si="5"/>
        <v>112.58330249197702</v>
      </c>
      <c r="L15" s="42">
        <f t="shared" si="6"/>
        <v>30.427919592426221</v>
      </c>
      <c r="M15" s="8">
        <f t="shared" si="0"/>
        <v>740</v>
      </c>
      <c r="N15" s="8">
        <f t="shared" si="1"/>
        <v>370</v>
      </c>
      <c r="O15" s="8">
        <f t="shared" si="2"/>
        <v>370</v>
      </c>
      <c r="P15" s="8">
        <f t="shared" si="3"/>
        <v>740</v>
      </c>
    </row>
    <row r="16" spans="1:16" s="1" customFormat="1" ht="24.75" thickBot="1" x14ac:dyDescent="0.3">
      <c r="A16" s="38">
        <v>12</v>
      </c>
      <c r="B16" s="34" t="s">
        <v>39</v>
      </c>
      <c r="C16" s="39" t="s">
        <v>25</v>
      </c>
      <c r="D16" s="40">
        <v>2</v>
      </c>
      <c r="E16" s="41">
        <v>680</v>
      </c>
      <c r="F16" s="41">
        <v>550</v>
      </c>
      <c r="G16" s="41">
        <v>550</v>
      </c>
      <c r="H16" s="8"/>
      <c r="I16" s="8"/>
      <c r="J16" s="8">
        <f t="shared" si="4"/>
        <v>593.33333333333337</v>
      </c>
      <c r="K16" s="8">
        <f t="shared" si="5"/>
        <v>75.055534994651353</v>
      </c>
      <c r="L16" s="42">
        <f t="shared" si="6"/>
        <v>12.649809268761464</v>
      </c>
      <c r="M16" s="8">
        <f t="shared" si="0"/>
        <v>1186.6666666666665</v>
      </c>
      <c r="N16" s="8">
        <f t="shared" si="1"/>
        <v>593.33333333333326</v>
      </c>
      <c r="O16" s="8">
        <f t="shared" si="2"/>
        <v>593.33000000000004</v>
      </c>
      <c r="P16" s="8">
        <f t="shared" si="3"/>
        <v>1186.6600000000001</v>
      </c>
    </row>
    <row r="17" spans="1:16" s="1" customFormat="1" ht="24.75" thickBot="1" x14ac:dyDescent="0.3">
      <c r="A17" s="38">
        <v>13</v>
      </c>
      <c r="B17" s="34" t="s">
        <v>40</v>
      </c>
      <c r="C17" s="39" t="s">
        <v>25</v>
      </c>
      <c r="D17" s="40">
        <v>1</v>
      </c>
      <c r="E17" s="41">
        <v>960</v>
      </c>
      <c r="F17" s="41">
        <v>560</v>
      </c>
      <c r="G17" s="41">
        <v>560</v>
      </c>
      <c r="H17" s="8"/>
      <c r="I17" s="8"/>
      <c r="J17" s="8">
        <f t="shared" si="4"/>
        <v>693.33333333333337</v>
      </c>
      <c r="K17" s="8">
        <f t="shared" si="5"/>
        <v>230.9401076758503</v>
      </c>
      <c r="L17" s="42">
        <f t="shared" si="6"/>
        <v>33.308669376324559</v>
      </c>
      <c r="M17" s="8">
        <f t="shared" si="0"/>
        <v>693.33333333333326</v>
      </c>
      <c r="N17" s="8">
        <f t="shared" si="1"/>
        <v>693.33333333333326</v>
      </c>
      <c r="O17" s="8">
        <f t="shared" si="2"/>
        <v>693.33</v>
      </c>
      <c r="P17" s="8">
        <f t="shared" si="3"/>
        <v>693.33</v>
      </c>
    </row>
    <row r="18" spans="1:16" s="1" customFormat="1" ht="24.75" thickBot="1" x14ac:dyDescent="0.3">
      <c r="A18" s="38">
        <v>14</v>
      </c>
      <c r="B18" s="34" t="s">
        <v>40</v>
      </c>
      <c r="C18" s="39" t="s">
        <v>25</v>
      </c>
      <c r="D18" s="32">
        <v>1</v>
      </c>
      <c r="E18" s="13">
        <v>880</v>
      </c>
      <c r="F18" s="13">
        <v>560</v>
      </c>
      <c r="G18" s="13">
        <v>830</v>
      </c>
      <c r="H18" s="14"/>
      <c r="I18" s="14"/>
      <c r="J18" s="15">
        <f t="shared" si="4"/>
        <v>756.66666666666663</v>
      </c>
      <c r="K18" s="16">
        <f t="shared" si="5"/>
        <v>172.14335111567144</v>
      </c>
      <c r="L18" s="37">
        <f t="shared" si="6"/>
        <v>22.750222614405917</v>
      </c>
      <c r="M18" s="15">
        <f t="shared" si="0"/>
        <v>756.66666666666663</v>
      </c>
      <c r="N18" s="15">
        <f t="shared" si="1"/>
        <v>756.66666666666663</v>
      </c>
      <c r="O18" s="15">
        <f t="shared" si="2"/>
        <v>756.66</v>
      </c>
      <c r="P18" s="17">
        <f t="shared" si="3"/>
        <v>756.66</v>
      </c>
    </row>
    <row r="19" spans="1:16" s="1" customFormat="1" ht="24.75" thickBot="1" x14ac:dyDescent="0.3">
      <c r="A19" s="38">
        <v>15</v>
      </c>
      <c r="B19" s="34" t="s">
        <v>41</v>
      </c>
      <c r="C19" s="39" t="s">
        <v>25</v>
      </c>
      <c r="D19" s="40">
        <v>1</v>
      </c>
      <c r="E19" s="41">
        <v>1910</v>
      </c>
      <c r="F19" s="41">
        <v>3230</v>
      </c>
      <c r="G19" s="41">
        <v>3230</v>
      </c>
      <c r="H19" s="8"/>
      <c r="I19" s="8"/>
      <c r="J19" s="8">
        <f t="shared" si="4"/>
        <v>2790</v>
      </c>
      <c r="K19" s="8">
        <f t="shared" si="5"/>
        <v>762.10235533030595</v>
      </c>
      <c r="L19" s="42">
        <f t="shared" si="6"/>
        <v>27.315496606821</v>
      </c>
      <c r="M19" s="8">
        <f t="shared" si="0"/>
        <v>2790</v>
      </c>
      <c r="N19" s="8">
        <f t="shared" si="1"/>
        <v>2790</v>
      </c>
      <c r="O19" s="8">
        <f t="shared" si="2"/>
        <v>2790</v>
      </c>
      <c r="P19" s="8">
        <f t="shared" si="3"/>
        <v>2790</v>
      </c>
    </row>
    <row r="20" spans="1:16" s="1" customFormat="1" ht="24" x14ac:dyDescent="0.25">
      <c r="A20" s="38">
        <v>16</v>
      </c>
      <c r="B20" s="35" t="s">
        <v>42</v>
      </c>
      <c r="C20" s="39" t="s">
        <v>25</v>
      </c>
      <c r="D20" s="40">
        <v>1</v>
      </c>
      <c r="E20" s="41">
        <v>1910</v>
      </c>
      <c r="F20" s="41">
        <v>3210</v>
      </c>
      <c r="G20" s="41">
        <v>3210</v>
      </c>
      <c r="H20" s="8"/>
      <c r="I20" s="8"/>
      <c r="J20" s="8">
        <f t="shared" si="4"/>
        <v>2776.6666666666665</v>
      </c>
      <c r="K20" s="8">
        <f t="shared" si="5"/>
        <v>750.5553499465135</v>
      </c>
      <c r="L20" s="42">
        <f t="shared" si="6"/>
        <v>27.030804920042506</v>
      </c>
      <c r="M20" s="8">
        <f t="shared" si="0"/>
        <v>2776.6666666666665</v>
      </c>
      <c r="N20" s="8">
        <f t="shared" si="1"/>
        <v>2776.6666666666665</v>
      </c>
      <c r="O20" s="8">
        <f t="shared" si="2"/>
        <v>2776.66</v>
      </c>
      <c r="P20" s="8">
        <f t="shared" si="3"/>
        <v>2776.66</v>
      </c>
    </row>
    <row r="21" spans="1:16" s="1" customFormat="1" ht="24.75" x14ac:dyDescent="0.25">
      <c r="A21" s="10">
        <v>17</v>
      </c>
      <c r="B21" s="36" t="s">
        <v>43</v>
      </c>
      <c r="C21" s="40" t="s">
        <v>25</v>
      </c>
      <c r="D21" s="32">
        <v>1</v>
      </c>
      <c r="E21" s="13">
        <v>1070</v>
      </c>
      <c r="F21" s="13">
        <v>830</v>
      </c>
      <c r="G21" s="13">
        <v>830</v>
      </c>
      <c r="H21" s="14"/>
      <c r="I21" s="14"/>
      <c r="J21" s="15">
        <f>AVERAGE(E21:I21)</f>
        <v>910</v>
      </c>
      <c r="K21" s="16">
        <f t="shared" ref="K21" si="7">SQRT((SUM(IF(E21&gt;0,POWER(E21-J21,2),0),IF(F21&gt;0,POWER(F21-J21,2),0),IF(G21&gt;0,POWER(G21-J21,2),0),IF(H21&gt;0,POWER(H21-J21,2),0),IF(I21&gt;0,POWER(I21-J21,2),0),))/(COUNTA(E21:I21)-1))</f>
        <v>138.5640646055102</v>
      </c>
      <c r="L21" s="16">
        <f t="shared" ref="L21" si="8">K21/J21*100</f>
        <v>15.226820286319803</v>
      </c>
      <c r="M21" s="15">
        <f t="shared" ref="M21" si="9">((D21/COUNTA(E21:I21))*(SUM(E21:I21)))</f>
        <v>910</v>
      </c>
      <c r="N21" s="15">
        <f>M21/D21</f>
        <v>910</v>
      </c>
      <c r="O21" s="15">
        <f>ROUNDDOWN(N21,2)</f>
        <v>910</v>
      </c>
      <c r="P21" s="17">
        <f>O21*D21</f>
        <v>910</v>
      </c>
    </row>
    <row r="22" spans="1:16" s="1" customFormat="1" ht="21" customHeight="1" x14ac:dyDescent="0.25">
      <c r="A22" s="9" t="s">
        <v>19</v>
      </c>
      <c r="B22" s="9"/>
      <c r="C22" s="9"/>
      <c r="D22" s="9"/>
      <c r="E22" s="9"/>
      <c r="F22" s="9"/>
      <c r="G22" s="9"/>
      <c r="P22" s="4">
        <f>SUM(P5:P21)</f>
        <v>87626.61000000003</v>
      </c>
    </row>
    <row r="23" spans="1:16" s="1" customFormat="1" ht="96" customHeight="1" x14ac:dyDescent="0.25">
      <c r="A23" s="20" t="s">
        <v>23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</row>
    <row r="24" spans="1:16" s="1" customFormat="1" x14ac:dyDescent="0.25"/>
    <row r="25" spans="1:16" s="1" customFormat="1" ht="15.75" x14ac:dyDescent="0.25">
      <c r="A25" s="12" t="s">
        <v>26</v>
      </c>
      <c r="B25" s="12"/>
      <c r="C25" s="12"/>
      <c r="D25" s="12"/>
      <c r="E25" s="12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</row>
    <row r="26" spans="1:16" s="1" customFormat="1" ht="15.75" x14ac:dyDescent="0.25">
      <c r="A26" s="12" t="s">
        <v>22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3"/>
      <c r="O26" s="3"/>
      <c r="P26" s="3"/>
    </row>
    <row r="27" spans="1:16" s="1" customFormat="1" ht="15.75" x14ac:dyDescent="0.25">
      <c r="A27" s="12" t="s">
        <v>27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spans="1:16" s="1" customFormat="1" ht="15.75" x14ac:dyDescent="0.25">
      <c r="A28" s="19" t="s">
        <v>20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spans="1:16" s="1" customFormat="1" ht="15.75" x14ac:dyDescent="0.2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6" s="1" customFormat="1" x14ac:dyDescent="0.25"/>
    <row r="31" spans="1:16" s="1" customFormat="1" ht="15.75" x14ac:dyDescent="0.25">
      <c r="A31" s="19"/>
      <c r="B31" s="19"/>
      <c r="C31" s="19"/>
      <c r="D31" s="19"/>
      <c r="E31" s="19"/>
      <c r="F31" s="19"/>
      <c r="G31" s="19"/>
      <c r="H31" s="19"/>
      <c r="I31" s="2"/>
      <c r="J31" s="2"/>
      <c r="K31" s="2"/>
      <c r="L31" s="4"/>
      <c r="M31" s="2"/>
      <c r="N31" s="3"/>
      <c r="O31" s="3"/>
      <c r="P31" s="3"/>
    </row>
    <row r="32" spans="1:16" s="1" customFormat="1" x14ac:dyDescent="0.25"/>
    <row r="33" spans="1:6" s="1" customFormat="1" x14ac:dyDescent="0.25"/>
    <row r="34" spans="1:6" s="1" customFormat="1" x14ac:dyDescent="0.25"/>
    <row r="35" spans="1:6" s="1" customFormat="1" x14ac:dyDescent="0.25"/>
    <row r="36" spans="1:6" s="1" customFormat="1" x14ac:dyDescent="0.25"/>
    <row r="37" spans="1:6" s="1" customFormat="1" x14ac:dyDescent="0.25">
      <c r="A37" s="18"/>
      <c r="B37" s="18"/>
      <c r="C37" s="18"/>
      <c r="D37" s="18"/>
      <c r="E37" s="18"/>
      <c r="F37" s="18"/>
    </row>
    <row r="38" spans="1:6" s="1" customFormat="1" x14ac:dyDescent="0.25"/>
    <row r="39" spans="1:6" s="1" customFormat="1" x14ac:dyDescent="0.25"/>
    <row r="40" spans="1:6" s="1" customFormat="1" x14ac:dyDescent="0.25"/>
    <row r="41" spans="1:6" s="1" customFormat="1" x14ac:dyDescent="0.25"/>
    <row r="42" spans="1:6" s="1" customFormat="1" ht="8.25" customHeight="1" x14ac:dyDescent="0.25"/>
    <row r="43" spans="1:6" s="1" customFormat="1" ht="25.5" customHeight="1" x14ac:dyDescent="0.25"/>
    <row r="44" spans="1:6" s="1" customFormat="1" x14ac:dyDescent="0.25"/>
    <row r="45" spans="1:6" s="1" customFormat="1" ht="18" customHeight="1" x14ac:dyDescent="0.25"/>
    <row r="46" spans="1:6" s="1" customFormat="1" ht="7.5" customHeight="1" x14ac:dyDescent="0.25"/>
    <row r="47" spans="1:6" s="1" customFormat="1" ht="17.25" customHeight="1" x14ac:dyDescent="0.25"/>
    <row r="48" spans="1:6" s="1" customFormat="1" ht="15" hidden="1" customHeigh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pans="1:16" s="1" customFormat="1" x14ac:dyDescent="0.25"/>
    <row r="354" spans="1:16" s="1" customFormat="1" x14ac:dyDescent="0.25"/>
    <row r="355" spans="1:16" s="1" customFormat="1" x14ac:dyDescent="0.25"/>
    <row r="356" spans="1:16" s="1" customFormat="1" x14ac:dyDescent="0.25"/>
    <row r="357" spans="1:16" s="1" customFormat="1" x14ac:dyDescent="0.25"/>
    <row r="358" spans="1:16" s="1" customFormat="1" x14ac:dyDescent="0.25"/>
    <row r="359" spans="1:16" s="1" customFormat="1" x14ac:dyDescent="0.25"/>
    <row r="360" spans="1:16" s="1" customFormat="1" x14ac:dyDescent="0.25"/>
    <row r="361" spans="1:16" s="1" customFormat="1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</row>
    <row r="362" spans="1:16" s="1" customFormat="1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</row>
    <row r="363" spans="1:16" s="1" customFormat="1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</row>
    <row r="364" spans="1:16" s="1" customFormat="1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</row>
    <row r="365" spans="1:16" s="1" customFormat="1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</row>
    <row r="366" spans="1:16" s="1" customFormat="1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</row>
    <row r="367" spans="1:16" s="1" customFormat="1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</row>
    <row r="368" spans="1:16" s="1" customFormat="1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</row>
    <row r="369" spans="1:16" s="1" customFormat="1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</row>
    <row r="370" spans="1:16" s="1" customFormat="1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</row>
    <row r="371" spans="1:16" s="1" customFormat="1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</row>
    <row r="372" spans="1:16" s="1" customFormat="1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</row>
    <row r="373" spans="1:16" s="1" customFormat="1" x14ac:dyDescent="0.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</row>
    <row r="374" spans="1:16" s="1" customFormat="1" x14ac:dyDescent="0.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</row>
    <row r="375" spans="1:16" s="1" customFormat="1" x14ac:dyDescent="0.2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</row>
    <row r="376" spans="1:16" s="1" customFormat="1" x14ac:dyDescent="0.2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</row>
    <row r="377" spans="1:16" s="1" customFormat="1" x14ac:dyDescent="0.2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</row>
    <row r="378" spans="1:16" s="1" customFormat="1" x14ac:dyDescent="0.2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</row>
    <row r="379" spans="1:16" s="1" customFormat="1" x14ac:dyDescent="0.2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</row>
    <row r="380" spans="1:16" s="1" customFormat="1" x14ac:dyDescent="0.2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</row>
  </sheetData>
  <mergeCells count="14">
    <mergeCell ref="A1:P1"/>
    <mergeCell ref="A3:A4"/>
    <mergeCell ref="B3:B4"/>
    <mergeCell ref="C3:C4"/>
    <mergeCell ref="D3:D4"/>
    <mergeCell ref="J3:L3"/>
    <mergeCell ref="M3:P3"/>
    <mergeCell ref="A2:P2"/>
    <mergeCell ref="A37:F37"/>
    <mergeCell ref="A31:H31"/>
    <mergeCell ref="A29:P29"/>
    <mergeCell ref="A23:P23"/>
    <mergeCell ref="E3:I3"/>
    <mergeCell ref="A28:P28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Your Company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2026-01-15T07:19:07Z</cp:lastPrinted>
  <dcterms:created xsi:type="dcterms:W3CDTF">2014-04-01T09:50:37Z</dcterms:created>
  <dcterms:modified xsi:type="dcterms:W3CDTF">2026-09-23T11:40:15Z</dcterms:modified>
</cp:coreProperties>
</file>