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2.140\оитсон\Оборудование объектов\2026\Перспективный план\ЭКОНОМИЯ\06. ПКЕ, Астра, полевка\"/>
    </mc:Choice>
  </mc:AlternateContent>
  <bookViews>
    <workbookView xWindow="12270" yWindow="-75" windowWidth="16560" windowHeight="12840"/>
  </bookViews>
  <sheets>
    <sheet name="Расчет цены" sheetId="2" r:id="rId1"/>
    <sheet name="Лист1" sheetId="3" r:id="rId2"/>
  </sheets>
  <calcPr calcId="162913" refMode="R1C1"/>
</workbook>
</file>

<file path=xl/calcChain.xml><?xml version="1.0" encoding="utf-8"?>
<calcChain xmlns="http://schemas.openxmlformats.org/spreadsheetml/2006/main">
  <c r="I6" i="2" l="1"/>
  <c r="J6" i="2" s="1"/>
  <c r="K6" i="2" s="1"/>
  <c r="L6" i="2"/>
  <c r="M6" i="2" s="1"/>
  <c r="N6" i="2" s="1"/>
  <c r="O6" i="2" s="1"/>
  <c r="I7" i="2"/>
  <c r="J7" i="2" s="1"/>
  <c r="K7" i="2" s="1"/>
  <c r="L7" i="2"/>
  <c r="M7" i="2" s="1"/>
  <c r="N7" i="2" s="1"/>
  <c r="O7" i="2" s="1"/>
  <c r="I8" i="2"/>
  <c r="J8" i="2" s="1"/>
  <c r="K8" i="2" s="1"/>
  <c r="L8" i="2"/>
  <c r="M8" i="2" s="1"/>
  <c r="N8" i="2" s="1"/>
  <c r="O8" i="2" s="1"/>
  <c r="I9" i="2"/>
  <c r="J9" i="2" s="1"/>
  <c r="K9" i="2" s="1"/>
  <c r="L9" i="2"/>
  <c r="M9" i="2" s="1"/>
  <c r="N9" i="2" s="1"/>
  <c r="O9" i="2" s="1"/>
  <c r="I10" i="2"/>
  <c r="J10" i="2" s="1"/>
  <c r="K10" i="2" s="1"/>
  <c r="L10" i="2"/>
  <c r="M10" i="2" s="1"/>
  <c r="N10" i="2" s="1"/>
  <c r="O10" i="2" s="1"/>
  <c r="I11" i="2"/>
  <c r="J11" i="2" s="1"/>
  <c r="K11" i="2" s="1"/>
  <c r="L11" i="2"/>
  <c r="M11" i="2" s="1"/>
  <c r="N11" i="2" s="1"/>
  <c r="O11" i="2" s="1"/>
  <c r="I12" i="2"/>
  <c r="J12" i="2" s="1"/>
  <c r="K12" i="2" s="1"/>
  <c r="L12" i="2"/>
  <c r="M12" i="2" s="1"/>
  <c r="N12" i="2" s="1"/>
  <c r="O12" i="2" s="1"/>
  <c r="I13" i="2"/>
  <c r="J13" i="2" s="1"/>
  <c r="K13" i="2" s="1"/>
  <c r="L13" i="2"/>
  <c r="M13" i="2" s="1"/>
  <c r="N13" i="2" s="1"/>
  <c r="O13" i="2" s="1"/>
  <c r="L5" i="2" l="1"/>
  <c r="M5" i="2" l="1"/>
  <c r="N5" i="2" s="1"/>
  <c r="I5" i="2"/>
  <c r="J5" i="2" s="1"/>
  <c r="K5" i="2" s="1"/>
  <c r="O5" i="2" l="1"/>
  <c r="N14" i="2" s="1"/>
</calcChain>
</file>

<file path=xl/sharedStrings.xml><?xml version="1.0" encoding="utf-8"?>
<sst xmlns="http://schemas.openxmlformats.org/spreadsheetml/2006/main" count="45" uniqueCount="40">
  <si>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</si>
  <si>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</si>
  <si>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</si>
  <si>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</si>
  <si>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</si>
  <si>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</si>
  <si>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</si>
  <si>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</si>
  <si>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</si>
  <si>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</si>
  <si>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</si>
  <si>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</si>
  <si>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</si>
  <si>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</si>
  <si>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</si>
  <si>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</si>
  <si>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шт.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</si>
  <si>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</si>
  <si>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</si>
  <si>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</si>
  <si>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Приложение №2  к аукционной докуметации</t>
  </si>
  <si>
    <t xml:space="preserve"> </t>
  </si>
  <si>
    <t>Разъем RJ-45</t>
  </si>
  <si>
    <t>Пост кнопочный (ПКЕ 222-1У2 220В или эквивалент)</t>
  </si>
  <si>
    <t>Охранный извещатель (Астра-5 или эквивалент)</t>
  </si>
  <si>
    <t>Охранный извещатель (ИД-40 или эквивалент)</t>
  </si>
  <si>
    <t>Провод полевой (П-274М или эквивалент)</t>
  </si>
  <si>
    <t>Кабель КСПВ 4*0,5</t>
  </si>
  <si>
    <t>Труба ПНД тяжелая гофрированная черная D=32 mm.)</t>
  </si>
  <si>
    <t>м.</t>
  </si>
  <si>
    <t>пог.м.</t>
  </si>
  <si>
    <t>уп.</t>
  </si>
  <si>
    <t>Заместитель начальника отдела ИТСОН
ФКУ ЦИТОВ УФСИН России по Республике Коми 
капитан внутренней службы</t>
  </si>
  <si>
    <t>А.С. Салтысов</t>
  </si>
  <si>
    <t>Вх. № 8 от 16.07.2026</t>
  </si>
  <si>
    <t>Вх. № 10 от 16.07.2026</t>
  </si>
  <si>
    <t>Вх. № 9 от 16.07.2026</t>
  </si>
  <si>
    <r>
      <t xml:space="preserve"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
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
коммерческое предложение Исполнителя № 3 </t>
    </r>
    <r>
      <rPr>
        <sz val="12"/>
        <rFont val="Times New Roman"/>
        <family val="1"/>
        <charset val="204"/>
      </rPr>
      <t>(Вх. № 10 от 16.07.2026)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с суммой </t>
    </r>
    <r>
      <rPr>
        <b/>
        <sz val="12"/>
        <rFont val="Times New Roman"/>
        <family val="1"/>
        <charset val="204"/>
      </rPr>
      <t xml:space="preserve">139740,00 </t>
    </r>
    <r>
      <rPr>
        <sz val="12"/>
        <rFont val="Times New Roman"/>
        <family val="1"/>
        <charset val="204"/>
      </rPr>
      <t>руб.</t>
    </r>
  </si>
  <si>
    <t>Хомут нейлоновый 4,8x300 (черный) (упаковка 100шт.)</t>
  </si>
  <si>
    <t>Кабель F/UTP 4x2x0,52 внешней прокладки 305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</si>
</sst>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NumberForma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/>
    <xf numFmtId="0" fontId="2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0" fontId="9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/>
    </xf>
    <xf numFmtId="14" fontId="4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3</xdr:row>
      <xdr:rowOff>1281339</xdr:rowOff>
    </xdr:from>
    <xdr:to>
      <xdr:col>10</xdr:col>
      <xdr:colOff>997857</xdr:colOff>
      <xdr:row>3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189140</xdr:colOff>
      <xdr:row>3</xdr:row>
      <xdr:rowOff>1849664</xdr:rowOff>
    </xdr:from>
    <xdr:to>
      <xdr:col>11</xdr:col>
      <xdr:colOff>1675040</xdr:colOff>
      <xdr:row>3</xdr:row>
      <xdr:rowOff>2211614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03694" y="3709307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zoomScale="70" zoomScaleNormal="70" workbookViewId="0">
      <selection activeCell="B10" sqref="B10"/>
    </sheetView>
  </sheetViews>
  <sheetFormatPr defaultRowHeight="12.75" x14ac:dyDescent="0.2"/>
  <cols>
    <col min="1" max="1" width="6.28515625" style="2" customWidth="1"/>
    <col min="2" max="2" width="58" style="2" customWidth="1"/>
    <col min="3" max="3" width="9.28515625" style="2" customWidth="1"/>
    <col min="4" max="4" width="7.7109375" style="2" customWidth="1"/>
    <col min="5" max="5" width="14.140625" style="2" customWidth="1"/>
    <col min="6" max="6" width="14.28515625" style="2" customWidth="1"/>
    <col min="7" max="7" width="13.42578125" style="2" customWidth="1"/>
    <col min="8" max="8" width="0.7109375" style="2" hidden="1" customWidth="1"/>
    <col min="9" max="9" width="15.5703125" style="2" customWidth="1"/>
    <col min="10" max="10" width="15.42578125" style="2" customWidth="1"/>
    <col min="11" max="11" width="16.28515625" style="2" customWidth="1"/>
    <col min="12" max="12" width="27.85546875" style="2" customWidth="1"/>
    <col min="13" max="13" width="15.5703125" style="2" customWidth="1"/>
    <col min="14" max="14" width="12.140625" style="2" customWidth="1"/>
    <col min="15" max="15" width="15.140625" style="2" customWidth="1"/>
    <col min="16" max="16" width="9.140625" style="2"/>
    <col min="17" max="17" width="14.28515625" style="2" customWidth="1"/>
    <col min="18" max="16384" width="9.140625" style="2"/>
  </cols>
  <sheetData>
    <row r="1" spans="1:30" ht="54" customHeight="1" x14ac:dyDescent="0.2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30" ht="39" customHeight="1" x14ac:dyDescent="0.2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59.25" customHeight="1" x14ac:dyDescent="0.25">
      <c r="A3" s="30" t="s">
        <v>0</v>
      </c>
      <c r="B3" s="30" t="s">
        <v>2</v>
      </c>
      <c r="C3" s="30" t="s">
        <v>1</v>
      </c>
      <c r="D3" s="30" t="s">
        <v>3</v>
      </c>
      <c r="E3" s="38" t="s">
        <v>4</v>
      </c>
      <c r="F3" s="38"/>
      <c r="G3" s="38"/>
      <c r="H3" s="4"/>
      <c r="I3" s="35" t="s">
        <v>14</v>
      </c>
      <c r="J3" s="35"/>
      <c r="K3" s="35"/>
      <c r="L3" s="36" t="s">
        <v>9</v>
      </c>
      <c r="M3" s="37"/>
      <c r="N3" s="37"/>
      <c r="O3" s="37"/>
    </row>
    <row r="4" spans="1:30" ht="179.25" customHeight="1" x14ac:dyDescent="0.2">
      <c r="A4" s="30"/>
      <c r="B4" s="30"/>
      <c r="C4" s="34"/>
      <c r="D4" s="34"/>
      <c r="E4" s="26" t="s">
        <v>34</v>
      </c>
      <c r="F4" s="26" t="s">
        <v>36</v>
      </c>
      <c r="G4" s="26" t="s">
        <v>35</v>
      </c>
      <c r="H4" s="5" t="s">
        <v>7</v>
      </c>
      <c r="I4" s="5" t="s">
        <v>6</v>
      </c>
      <c r="J4" s="5" t="s">
        <v>5</v>
      </c>
      <c r="K4" s="6" t="s">
        <v>17</v>
      </c>
      <c r="L4" s="7" t="s">
        <v>18</v>
      </c>
      <c r="M4" s="8" t="s">
        <v>11</v>
      </c>
      <c r="N4" s="8" t="s">
        <v>12</v>
      </c>
      <c r="O4" s="8" t="s">
        <v>13</v>
      </c>
    </row>
    <row r="5" spans="1:30" s="1" customFormat="1" ht="15.75" x14ac:dyDescent="0.25">
      <c r="A5" s="11">
        <v>1</v>
      </c>
      <c r="B5" s="12" t="s">
        <v>22</v>
      </c>
      <c r="C5" s="13" t="s">
        <v>16</v>
      </c>
      <c r="D5" s="14">
        <v>2000</v>
      </c>
      <c r="E5" s="25">
        <v>6</v>
      </c>
      <c r="F5" s="27">
        <v>9</v>
      </c>
      <c r="G5" s="27">
        <v>5</v>
      </c>
      <c r="H5" s="15"/>
      <c r="I5" s="16">
        <f>AVERAGE(E5:G5)</f>
        <v>6.666666666666667</v>
      </c>
      <c r="J5" s="17">
        <f>SQRT(((SUM((POWER(G5-I5,2)),(POWER(F5-I5,2)),(POWER(E5-I5,2)))/(COLUMNS(E5:G5)-1))))</f>
        <v>2.0816659994661326</v>
      </c>
      <c r="K5" s="17">
        <f>J5/I5*100</f>
        <v>31.224989991991986</v>
      </c>
      <c r="L5" s="18">
        <f>((D5/3)*(SUM(E5:G5)))</f>
        <v>13333.333333333332</v>
      </c>
      <c r="M5" s="19">
        <f>L5/D5</f>
        <v>6.6666666666666661</v>
      </c>
      <c r="N5" s="10">
        <f>ROUNDDOWN(M5,2)</f>
        <v>6.66</v>
      </c>
      <c r="O5" s="9">
        <f>N5*D5</f>
        <v>13320</v>
      </c>
    </row>
    <row r="6" spans="1:30" s="1" customFormat="1" ht="15.75" x14ac:dyDescent="0.25">
      <c r="A6" s="24">
        <v>2</v>
      </c>
      <c r="B6" s="12" t="s">
        <v>23</v>
      </c>
      <c r="C6" s="13" t="s">
        <v>16</v>
      </c>
      <c r="D6" s="14">
        <v>50</v>
      </c>
      <c r="E6" s="25">
        <v>250</v>
      </c>
      <c r="F6" s="27">
        <v>270</v>
      </c>
      <c r="G6" s="27">
        <v>210</v>
      </c>
      <c r="H6" s="15"/>
      <c r="I6" s="16">
        <f t="shared" ref="I6:I13" si="0">AVERAGE(E6:G6)</f>
        <v>243.33333333333334</v>
      </c>
      <c r="J6" s="17">
        <f t="shared" ref="J6:J13" si="1">SQRT(((SUM((POWER(G6-I6,2)),(POWER(F6-I6,2)),(POWER(E6-I6,2)))/(COLUMNS(E6:G6)-1))))</f>
        <v>30.550504633038933</v>
      </c>
      <c r="K6" s="17">
        <f t="shared" ref="K6:K13" si="2">J6/I6*100</f>
        <v>12.555001903988602</v>
      </c>
      <c r="L6" s="18">
        <f t="shared" ref="L6:L13" si="3">((D6/3)*(SUM(E6:G6)))</f>
        <v>12166.666666666668</v>
      </c>
      <c r="M6" s="19">
        <f t="shared" ref="M6:M13" si="4">L6/D6</f>
        <v>243.33333333333337</v>
      </c>
      <c r="N6" s="10">
        <f t="shared" ref="N6:N13" si="5">ROUNDDOWN(M6,2)</f>
        <v>243.33</v>
      </c>
      <c r="O6" s="9">
        <f t="shared" ref="O6:O13" si="6">N6*D6</f>
        <v>12166.5</v>
      </c>
    </row>
    <row r="7" spans="1:30" s="1" customFormat="1" ht="15.75" x14ac:dyDescent="0.25">
      <c r="A7" s="24">
        <v>3</v>
      </c>
      <c r="B7" s="12" t="s">
        <v>24</v>
      </c>
      <c r="C7" s="13" t="s">
        <v>16</v>
      </c>
      <c r="D7" s="14">
        <v>10</v>
      </c>
      <c r="E7" s="25">
        <v>1055</v>
      </c>
      <c r="F7" s="27">
        <v>1170</v>
      </c>
      <c r="G7" s="27">
        <v>1000</v>
      </c>
      <c r="H7" s="15"/>
      <c r="I7" s="16">
        <f t="shared" si="0"/>
        <v>1075</v>
      </c>
      <c r="J7" s="17">
        <f t="shared" si="1"/>
        <v>86.746757864487364</v>
      </c>
      <c r="K7" s="17">
        <f t="shared" si="2"/>
        <v>8.0694658478592896</v>
      </c>
      <c r="L7" s="18">
        <f t="shared" si="3"/>
        <v>10750</v>
      </c>
      <c r="M7" s="19">
        <f t="shared" si="4"/>
        <v>1075</v>
      </c>
      <c r="N7" s="10">
        <f t="shared" si="5"/>
        <v>1075</v>
      </c>
      <c r="O7" s="9">
        <f t="shared" si="6"/>
        <v>10750</v>
      </c>
    </row>
    <row r="8" spans="1:30" s="1" customFormat="1" ht="15.75" x14ac:dyDescent="0.25">
      <c r="A8" s="24">
        <v>4</v>
      </c>
      <c r="B8" s="12" t="s">
        <v>25</v>
      </c>
      <c r="C8" s="13" t="s">
        <v>16</v>
      </c>
      <c r="D8" s="14">
        <v>2</v>
      </c>
      <c r="E8" s="25">
        <v>6900</v>
      </c>
      <c r="F8" s="27">
        <v>7200</v>
      </c>
      <c r="G8" s="27">
        <v>6800</v>
      </c>
      <c r="H8" s="15"/>
      <c r="I8" s="16">
        <f t="shared" si="0"/>
        <v>6966.666666666667</v>
      </c>
      <c r="J8" s="17">
        <f t="shared" si="1"/>
        <v>208.16659994661327</v>
      </c>
      <c r="K8" s="17">
        <f t="shared" si="2"/>
        <v>2.9880373198078458</v>
      </c>
      <c r="L8" s="18">
        <f t="shared" si="3"/>
        <v>13933.333333333332</v>
      </c>
      <c r="M8" s="19">
        <f t="shared" si="4"/>
        <v>6966.6666666666661</v>
      </c>
      <c r="N8" s="10">
        <f t="shared" si="5"/>
        <v>6966.66</v>
      </c>
      <c r="O8" s="9">
        <f t="shared" si="6"/>
        <v>13933.32</v>
      </c>
    </row>
    <row r="9" spans="1:30" s="1" customFormat="1" ht="15.75" x14ac:dyDescent="0.25">
      <c r="A9" s="24">
        <v>5</v>
      </c>
      <c r="B9" s="12" t="s">
        <v>26</v>
      </c>
      <c r="C9" s="13" t="s">
        <v>29</v>
      </c>
      <c r="D9" s="14">
        <v>1500</v>
      </c>
      <c r="E9" s="25">
        <v>16.600000000000001</v>
      </c>
      <c r="F9" s="27">
        <v>28</v>
      </c>
      <c r="G9" s="27">
        <v>15.8</v>
      </c>
      <c r="H9" s="15"/>
      <c r="I9" s="16">
        <f t="shared" si="0"/>
        <v>20.133333333333336</v>
      </c>
      <c r="J9" s="17">
        <f t="shared" si="1"/>
        <v>6.8244657910589108</v>
      </c>
      <c r="K9" s="17">
        <f t="shared" si="2"/>
        <v>33.896353266848891</v>
      </c>
      <c r="L9" s="18">
        <f t="shared" si="3"/>
        <v>30200.000000000004</v>
      </c>
      <c r="M9" s="19">
        <f t="shared" si="4"/>
        <v>20.133333333333336</v>
      </c>
      <c r="N9" s="10">
        <f t="shared" si="5"/>
        <v>20.13</v>
      </c>
      <c r="O9" s="9">
        <f t="shared" si="6"/>
        <v>30195</v>
      </c>
    </row>
    <row r="10" spans="1:30" s="1" customFormat="1" ht="15.75" x14ac:dyDescent="0.25">
      <c r="A10" s="24">
        <v>6</v>
      </c>
      <c r="B10" s="12" t="s">
        <v>27</v>
      </c>
      <c r="C10" s="13" t="s">
        <v>30</v>
      </c>
      <c r="D10" s="14">
        <v>600</v>
      </c>
      <c r="E10" s="25">
        <v>29.7</v>
      </c>
      <c r="F10" s="27">
        <v>34.9</v>
      </c>
      <c r="G10" s="27">
        <v>29.1</v>
      </c>
      <c r="H10" s="15"/>
      <c r="I10" s="16">
        <f t="shared" si="0"/>
        <v>31.233333333333331</v>
      </c>
      <c r="J10" s="17">
        <f t="shared" si="1"/>
        <v>3.1895663237081817</v>
      </c>
      <c r="K10" s="17">
        <f t="shared" si="2"/>
        <v>10.212058667155331</v>
      </c>
      <c r="L10" s="18">
        <f t="shared" si="3"/>
        <v>18739.999999999996</v>
      </c>
      <c r="M10" s="19">
        <f t="shared" si="4"/>
        <v>31.233333333333327</v>
      </c>
      <c r="N10" s="10">
        <f t="shared" si="5"/>
        <v>31.23</v>
      </c>
      <c r="O10" s="9">
        <f t="shared" si="6"/>
        <v>18738</v>
      </c>
    </row>
    <row r="11" spans="1:30" s="1" customFormat="1" ht="15.75" x14ac:dyDescent="0.25">
      <c r="A11" s="24">
        <v>7</v>
      </c>
      <c r="B11" s="12" t="s">
        <v>28</v>
      </c>
      <c r="C11" s="13" t="s">
        <v>29</v>
      </c>
      <c r="D11" s="14">
        <v>300</v>
      </c>
      <c r="E11" s="25">
        <v>149</v>
      </c>
      <c r="F11" s="27">
        <v>90.9</v>
      </c>
      <c r="G11" s="27">
        <v>83.9</v>
      </c>
      <c r="H11" s="15"/>
      <c r="I11" s="16">
        <f t="shared" si="0"/>
        <v>107.93333333333334</v>
      </c>
      <c r="J11" s="17">
        <f t="shared" si="1"/>
        <v>35.736582563716595</v>
      </c>
      <c r="K11" s="17">
        <f t="shared" si="2"/>
        <v>33.109866488928283</v>
      </c>
      <c r="L11" s="18">
        <f t="shared" si="3"/>
        <v>32380</v>
      </c>
      <c r="M11" s="19">
        <f t="shared" si="4"/>
        <v>107.93333333333334</v>
      </c>
      <c r="N11" s="10">
        <f t="shared" si="5"/>
        <v>107.93</v>
      </c>
      <c r="O11" s="9">
        <f t="shared" si="6"/>
        <v>32379.000000000004</v>
      </c>
    </row>
    <row r="12" spans="1:30" s="1" customFormat="1" ht="15.75" x14ac:dyDescent="0.25">
      <c r="A12" s="24">
        <v>8</v>
      </c>
      <c r="B12" s="12" t="s">
        <v>38</v>
      </c>
      <c r="C12" s="13" t="s">
        <v>31</v>
      </c>
      <c r="D12" s="14">
        <v>6</v>
      </c>
      <c r="E12" s="25">
        <v>350</v>
      </c>
      <c r="F12" s="27">
        <v>470</v>
      </c>
      <c r="G12" s="27">
        <v>310</v>
      </c>
      <c r="H12" s="15"/>
      <c r="I12" s="16">
        <f t="shared" si="0"/>
        <v>376.66666666666669</v>
      </c>
      <c r="J12" s="17">
        <f t="shared" si="1"/>
        <v>83.266639978645301</v>
      </c>
      <c r="K12" s="17">
        <f t="shared" si="2"/>
        <v>22.10618760495008</v>
      </c>
      <c r="L12" s="18">
        <f t="shared" si="3"/>
        <v>2260</v>
      </c>
      <c r="M12" s="19">
        <f t="shared" si="4"/>
        <v>376.66666666666669</v>
      </c>
      <c r="N12" s="10">
        <f t="shared" si="5"/>
        <v>376.66</v>
      </c>
      <c r="O12" s="9">
        <f t="shared" si="6"/>
        <v>2259.96</v>
      </c>
    </row>
    <row r="13" spans="1:30" s="1" customFormat="1" ht="16.5" thickBot="1" x14ac:dyDescent="0.3">
      <c r="A13" s="24">
        <v>9</v>
      </c>
      <c r="B13" s="12" t="s">
        <v>39</v>
      </c>
      <c r="C13" s="13" t="s">
        <v>16</v>
      </c>
      <c r="D13" s="14">
        <v>2</v>
      </c>
      <c r="E13" s="25">
        <v>16470</v>
      </c>
      <c r="F13" s="27">
        <v>29798.5</v>
      </c>
      <c r="G13" s="27">
        <v>13725</v>
      </c>
      <c r="H13" s="15"/>
      <c r="I13" s="16">
        <f t="shared" si="0"/>
        <v>19997.833333333332</v>
      </c>
      <c r="J13" s="17">
        <f t="shared" si="1"/>
        <v>8597.8809356336933</v>
      </c>
      <c r="K13" s="17">
        <f t="shared" si="2"/>
        <v>42.994062368258362</v>
      </c>
      <c r="L13" s="18">
        <f t="shared" si="3"/>
        <v>39995.666666666664</v>
      </c>
      <c r="M13" s="19">
        <f t="shared" si="4"/>
        <v>19997.833333333332</v>
      </c>
      <c r="N13" s="10">
        <f t="shared" si="5"/>
        <v>19997.830000000002</v>
      </c>
      <c r="O13" s="9">
        <f t="shared" si="6"/>
        <v>39995.660000000003</v>
      </c>
    </row>
    <row r="14" spans="1:30" ht="21" customHeight="1" thickBot="1" x14ac:dyDescent="0.35">
      <c r="A14" s="39" t="s">
        <v>19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32">
        <f>SUM(O5:O13)</f>
        <v>173737.44</v>
      </c>
      <c r="O14" s="33"/>
    </row>
    <row r="16" spans="1:30" ht="30.75" customHeight="1" x14ac:dyDescent="0.2">
      <c r="A16" s="45" t="s">
        <v>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Q16" s="28"/>
    </row>
    <row r="17" spans="1:15" ht="17.25" customHeight="1" x14ac:dyDescent="0.2">
      <c r="A17" s="46" t="s">
        <v>15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ht="17.25" customHeight="1" x14ac:dyDescent="0.2">
      <c r="A18" s="20"/>
      <c r="B18" s="20"/>
      <c r="C18" s="20"/>
      <c r="D18" s="20"/>
      <c r="E18" s="20"/>
      <c r="F18" s="21"/>
      <c r="G18" s="21"/>
      <c r="H18" s="20"/>
      <c r="I18" s="20"/>
      <c r="J18" s="20"/>
      <c r="K18" s="20"/>
      <c r="L18" s="20"/>
      <c r="M18" s="20"/>
      <c r="N18" s="20"/>
      <c r="O18" s="20"/>
    </row>
    <row r="19" spans="1:15" ht="53.25" customHeight="1" x14ac:dyDescent="0.2">
      <c r="A19" s="47" t="s">
        <v>37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23" customFormat="1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 t="s">
        <v>21</v>
      </c>
      <c r="L20" s="2"/>
      <c r="M20" s="2"/>
      <c r="N20" s="2"/>
      <c r="O20" s="2"/>
    </row>
    <row r="21" spans="1:15" s="23" customFormat="1" ht="51.75" customHeight="1" x14ac:dyDescent="0.25">
      <c r="A21" s="42" t="s">
        <v>32</v>
      </c>
      <c r="B21" s="42"/>
      <c r="C21" s="22"/>
      <c r="D21" s="22"/>
      <c r="E21" s="43" t="s">
        <v>33</v>
      </c>
      <c r="F21" s="43"/>
    </row>
    <row r="22" spans="1:15" ht="15.75" x14ac:dyDescent="0.25">
      <c r="A22" s="44">
        <v>46220</v>
      </c>
      <c r="B22" s="44"/>
      <c r="C22" s="22"/>
      <c r="D22" s="22"/>
      <c r="E22" s="22"/>
      <c r="F22" s="22"/>
      <c r="G22" s="23"/>
      <c r="H22" s="23"/>
      <c r="I22" s="23"/>
      <c r="J22" s="23"/>
      <c r="K22" s="23"/>
      <c r="L22" s="23"/>
      <c r="M22" s="23"/>
      <c r="N22" s="23"/>
      <c r="O22" s="23"/>
    </row>
  </sheetData>
  <mergeCells count="17">
    <mergeCell ref="A21:B21"/>
    <mergeCell ref="E21:F21"/>
    <mergeCell ref="A22:B22"/>
    <mergeCell ref="A16:O16"/>
    <mergeCell ref="A17:O17"/>
    <mergeCell ref="A19:O19"/>
    <mergeCell ref="A1:O1"/>
    <mergeCell ref="A3:A4"/>
    <mergeCell ref="B3:B4"/>
    <mergeCell ref="A2:O2"/>
    <mergeCell ref="N14:O14"/>
    <mergeCell ref="C3:C4"/>
    <mergeCell ref="D3:D4"/>
    <mergeCell ref="I3:K3"/>
    <mergeCell ref="L3:O3"/>
    <mergeCell ref="E3:G3"/>
    <mergeCell ref="A14:M14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Турков Павел Александрович</cp:lastModifiedBy>
  <cp:lastPrinted>2026-07-17T05:09:36Z</cp:lastPrinted>
  <dcterms:created xsi:type="dcterms:W3CDTF">2014-01-15T18:15:09Z</dcterms:created>
  <dcterms:modified xsi:type="dcterms:W3CDTF">2026-07-17T05:09:39Z</dcterms:modified>
</cp:coreProperties>
</file>