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ogozigz\10. ЗАКУПКИ\2026\3. Ед.поставщик\п.4 ч.1 ст.93\ЕАТ\50. конверты\"/>
    </mc:Choice>
  </mc:AlternateContent>
  <bookViews>
    <workbookView xWindow="0" yWindow="0" windowWidth="28800" windowHeight="11835"/>
  </bookViews>
  <sheets>
    <sheet name="бланки ОУ" sheetId="1" r:id="rId1"/>
  </sheets>
  <definedNames>
    <definedName name="_xlnm.Print_Area" localSheetId="0">'бланки ОУ'!$A$1:$L$14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L9" i="1" s="1"/>
  <c r="J9" i="1" l="1"/>
  <c r="K9" i="1" s="1"/>
  <c r="I7" i="1"/>
  <c r="L7" i="1" s="1"/>
  <c r="I8" i="1"/>
  <c r="L8" i="1" s="1"/>
  <c r="J8" i="1" l="1"/>
  <c r="K8" i="1" s="1"/>
  <c r="J7" i="1"/>
  <c r="K7" i="1" s="1"/>
  <c r="I6" i="1"/>
  <c r="J6" i="1" l="1"/>
  <c r="K6" i="1" s="1"/>
  <c r="L6" i="1"/>
  <c r="L10" i="1" l="1"/>
</calcChain>
</file>

<file path=xl/sharedStrings.xml><?xml version="1.0" encoding="utf-8"?>
<sst xmlns="http://schemas.openxmlformats.org/spreadsheetml/2006/main" count="36" uniqueCount="30">
  <si>
    <t xml:space="preserve">Приложение № 2 </t>
  </si>
  <si>
    <t xml:space="preserve">Расчет и обоснование начальной максимальной цены контракта
</t>
  </si>
  <si>
    <t>Используемый метод определения НМЦК :</t>
  </si>
  <si>
    <t>метод сопоставимых рыночных цен (анализа рынка) в соответствии с ч.6 ст.22 Федерального закона от 05.04.2013 №44-ФЗ</t>
  </si>
  <si>
    <t>№</t>
  </si>
  <si>
    <t>Наименование предмета контракта</t>
  </si>
  <si>
    <t>Ед. изм</t>
  </si>
  <si>
    <t>Кол-во</t>
  </si>
  <si>
    <t>Коммерческие предложения (руб./ед.изм.)</t>
  </si>
  <si>
    <t>Однородность совокупности значений выявленных цен, используемых в расчете Н(М)ЦК, ЦКЕП</t>
  </si>
  <si>
    <t>Н(М)ЦК, ЦКЕП контракта с учетом округления цены за единицу (руб.)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</si>
  <si>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</si>
  <si>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</si>
  <si>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</si>
  <si>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</si>
  <si>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-</t>
  </si>
  <si>
    <t>Итого:</t>
  </si>
  <si>
    <t>Сотрудник контрактной службы (инициатор закупки)</t>
  </si>
  <si>
    <t>шт.</t>
  </si>
  <si>
    <t>Конверт С4 (229х324) ECOPOST стрип, печать 0+0, бумага 80 г/м2, без внутренней запечатки</t>
  </si>
  <si>
    <t>Конверт С5 (162х229) ECOPOST стрип, печать 0+0, бумага 80 г/м2, без внутренней запечатки</t>
  </si>
  <si>
    <t>Конверт DL (110х220) ECOPOST стрип, печать 0+0, бумага 80 г/м2, без внутренней запечатки</t>
  </si>
  <si>
    <t>Конверт (290х390) Крафт, без клея,  треугольный клапан, печать 0+0, бумага 80 г/м2, без внутренней запечатки</t>
  </si>
  <si>
    <t>Поставщик № 1
 вх. № 2230 от 17.07.2026</t>
  </si>
  <si>
    <t>Поставщик № 2
 вх. № 2231 от 17.07.2026</t>
  </si>
  <si>
    <t>Поставщик № 3
 вх. № 2232 от 17.07.2026</t>
  </si>
  <si>
    <t>Таким образом, в рамках выделенных лимитов бюджетных обязательств и в целях эффективного расходования бюджетных средств, за начально (максимальную) цену Контракта берется наименьшее коммерческое предложение         223408 (двести двадцать три тысячи четыреста восемь) рублей 89 копеек</t>
  </si>
  <si>
    <t xml:space="preserve">Старший инспектор ОДОиАР ГУФСИН России по Пермскому краю </t>
  </si>
  <si>
    <t>Н.А. Лопатина</t>
  </si>
  <si>
    <t xml:space="preserve">Среднее значение НМЦК, рассчитанное методом сопоставимых рыночных цен (анализом рынка) составило 244 012 (двести сорок четыре тысячи двенадцать) рублей, 16 копеек.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</si>
</sst>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4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2" fillId="0" borderId="0" xfId="0" applyFont="1"/>
    <xf numFmtId="0" fontId="6" fillId="0" borderId="6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4" fontId="11" fillId="0" borderId="2" xfId="0" applyNumberFormat="1" applyFont="1" applyBorder="1" applyAlignment="1">
      <alignment horizontal="center" vertical="center" wrapText="1"/>
    </xf>
    <xf numFmtId="4" fontId="11" fillId="0" borderId="6" xfId="0" applyNumberFormat="1" applyFont="1" applyBorder="1" applyAlignment="1">
      <alignment horizontal="center" vertical="center" wrapText="1"/>
    </xf>
    <xf numFmtId="2" fontId="10" fillId="0" borderId="2" xfId="0" applyNumberFormat="1" applyFont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Fill="1" applyAlignment="1" applyProtection="1">
      <alignment vertical="center"/>
      <protection locked="0"/>
    </xf>
    <xf numFmtId="0" fontId="10" fillId="0" borderId="0" xfId="0" applyFont="1"/>
    <xf numFmtId="0" fontId="10" fillId="0" borderId="0" xfId="0" applyFont="1" applyAlignment="1" applyProtection="1">
      <alignment wrapText="1"/>
      <protection locked="0"/>
    </xf>
    <xf numFmtId="164" fontId="10" fillId="0" borderId="0" xfId="0" applyNumberFormat="1" applyFont="1" applyFill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wrapText="1"/>
      <protection locked="0"/>
    </xf>
    <xf numFmtId="0" fontId="13" fillId="0" borderId="0" xfId="0" applyFont="1" applyFill="1" applyAlignment="1" applyProtection="1">
      <alignment vertical="center"/>
      <protection locked="0"/>
    </xf>
    <xf numFmtId="4" fontId="1" fillId="0" borderId="0" xfId="0" applyNumberFormat="1" applyFont="1"/>
    <xf numFmtId="3" fontId="1" fillId="0" borderId="0" xfId="0" applyNumberFormat="1" applyFont="1"/>
    <xf numFmtId="0" fontId="11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/>
    <xf numFmtId="0" fontId="12" fillId="0" borderId="1" xfId="0" applyFont="1" applyFill="1" applyBorder="1" applyAlignment="1"/>
    <xf numFmtId="0" fontId="2" fillId="0" borderId="0" xfId="0" applyFont="1" applyFill="1" applyBorder="1" applyAlignment="1"/>
    <xf numFmtId="2" fontId="1" fillId="0" borderId="0" xfId="0" applyNumberFormat="1" applyFont="1"/>
    <xf numFmtId="2" fontId="10" fillId="0" borderId="0" xfId="0" applyNumberFormat="1" applyFont="1" applyAlignment="1">
      <alignment horizontal="center" vertical="top"/>
    </xf>
    <xf numFmtId="2" fontId="1" fillId="0" borderId="0" xfId="0" applyNumberFormat="1" applyFont="1" applyAlignment="1">
      <alignment vertical="center"/>
    </xf>
    <xf numFmtId="0" fontId="10" fillId="0" borderId="0" xfId="0" applyFont="1" applyAlignment="1" applyProtection="1">
      <alignment horizontal="left" vertical="top" wrapText="1"/>
      <protection locked="0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2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right" vertical="center" wrapText="1"/>
    </xf>
    <xf numFmtId="0" fontId="7" fillId="0" borderId="5" xfId="0" applyFont="1" applyFill="1" applyBorder="1" applyAlignment="1">
      <alignment horizontal="right" vertical="center" wrapText="1"/>
    </xf>
    <xf numFmtId="0" fontId="7" fillId="0" borderId="6" xfId="0" applyFont="1" applyFill="1" applyBorder="1" applyAlignment="1">
      <alignment horizontal="righ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left" wrapText="1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4</xdr:row>
      <xdr:rowOff>952500</xdr:rowOff>
    </xdr:from>
    <xdr:to>
      <xdr:col>11</xdr:col>
      <xdr:colOff>0</xdr:colOff>
      <xdr:row>4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8100" y="3105150"/>
          <a:ext cx="14668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4</xdr:row>
      <xdr:rowOff>923925</xdr:rowOff>
    </xdr:from>
    <xdr:to>
      <xdr:col>9</xdr:col>
      <xdr:colOff>1019175</xdr:colOff>
      <xdr:row>4</xdr:row>
      <xdr:rowOff>1362075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0" y="30765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19"/>
  <sheetViews>
    <sheetView tabSelected="1" zoomScale="70" zoomScaleNormal="70" zoomScaleSheetLayoutView="55" zoomScalePageLayoutView="60" workbookViewId="0">
      <selection activeCell="H13" sqref="H13"/>
    </sheetView>
  </sheetViews>
  <sheetFormatPr defaultColWidth="38.42578125" defaultRowHeight="12.75" x14ac:dyDescent="0.2"/>
  <cols>
    <col min="1" max="1" width="3.140625" style="1" customWidth="1"/>
    <col min="2" max="2" width="38.42578125" style="1" customWidth="1"/>
    <col min="3" max="4" width="22.28515625" style="1" customWidth="1"/>
    <col min="5" max="6" width="25.5703125" style="1" customWidth="1"/>
    <col min="7" max="7" width="24.7109375" style="1" customWidth="1"/>
    <col min="8" max="12" width="22.28515625" style="1" customWidth="1"/>
    <col min="13" max="13" width="28" style="1" customWidth="1"/>
    <col min="14" max="14" width="15" style="1" customWidth="1"/>
    <col min="15" max="15" width="14.140625" style="1" customWidth="1"/>
    <col min="16" max="18" width="9.140625" style="1" customWidth="1"/>
    <col min="19" max="19" width="12.42578125" style="1" customWidth="1"/>
    <col min="20" max="20" width="19" style="1" customWidth="1"/>
    <col min="21" max="251" width="9.140625" style="1" customWidth="1"/>
    <col min="252" max="252" width="3.140625" style="1" customWidth="1"/>
    <col min="253" max="16384" width="38.42578125" style="1"/>
  </cols>
  <sheetData>
    <row r="1" spans="1:20" ht="48" customHeight="1" x14ac:dyDescent="0.2">
      <c r="J1" s="36" t="s">
        <v>0</v>
      </c>
      <c r="K1" s="36"/>
      <c r="L1" s="36"/>
    </row>
    <row r="2" spans="1:20" s="2" customFormat="1" ht="33.75" customHeight="1" x14ac:dyDescent="0.3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20" s="2" customFormat="1" ht="48.75" customHeight="1" x14ac:dyDescent="0.3">
      <c r="A3" s="38" t="s">
        <v>2</v>
      </c>
      <c r="B3" s="38"/>
      <c r="C3" s="39" t="s">
        <v>3</v>
      </c>
      <c r="D3" s="39"/>
      <c r="E3" s="39"/>
      <c r="F3" s="39"/>
      <c r="G3" s="39"/>
      <c r="H3" s="39"/>
      <c r="I3" s="39"/>
      <c r="J3" s="39"/>
      <c r="K3" s="39"/>
      <c r="L3" s="39"/>
    </row>
    <row r="4" spans="1:20" ht="39" customHeight="1" x14ac:dyDescent="0.2">
      <c r="A4" s="40" t="s">
        <v>4</v>
      </c>
      <c r="B4" s="38" t="s">
        <v>5</v>
      </c>
      <c r="C4" s="41" t="s">
        <v>6</v>
      </c>
      <c r="D4" s="41" t="s">
        <v>7</v>
      </c>
      <c r="E4" s="43" t="s">
        <v>8</v>
      </c>
      <c r="F4" s="44"/>
      <c r="G4" s="45"/>
      <c r="H4" s="3"/>
      <c r="I4" s="46" t="s">
        <v>9</v>
      </c>
      <c r="J4" s="46"/>
      <c r="K4" s="46"/>
      <c r="L4" s="47" t="s">
        <v>10</v>
      </c>
    </row>
    <row r="5" spans="1:20" ht="153" customHeight="1" x14ac:dyDescent="0.2">
      <c r="A5" s="40"/>
      <c r="B5" s="41"/>
      <c r="C5" s="42"/>
      <c r="D5" s="42"/>
      <c r="E5" s="4" t="s">
        <v>23</v>
      </c>
      <c r="F5" s="4" t="s">
        <v>24</v>
      </c>
      <c r="G5" s="4" t="s">
        <v>25</v>
      </c>
      <c r="H5" s="5" t="s">
        <v>11</v>
      </c>
      <c r="I5" s="6" t="s">
        <v>12</v>
      </c>
      <c r="J5" s="6" t="s">
        <v>13</v>
      </c>
      <c r="K5" s="7" t="s">
        <v>14</v>
      </c>
      <c r="L5" s="48"/>
    </row>
    <row r="6" spans="1:20" ht="66" customHeight="1" x14ac:dyDescent="0.2">
      <c r="A6" s="8">
        <v>1</v>
      </c>
      <c r="B6" s="9" t="s">
        <v>19</v>
      </c>
      <c r="C6" s="10" t="s">
        <v>18</v>
      </c>
      <c r="D6" s="28">
        <v>5000</v>
      </c>
      <c r="E6" s="11">
        <v>8.7971120000000003</v>
      </c>
      <c r="F6" s="12">
        <v>7.8163200000000002</v>
      </c>
      <c r="G6" s="12">
        <v>8.7108659999999993</v>
      </c>
      <c r="H6" s="13" t="s">
        <v>15</v>
      </c>
      <c r="I6" s="14">
        <f t="shared" ref="I6" si="0">AVERAGE(E6:G6)</f>
        <v>8.4414326666666657</v>
      </c>
      <c r="J6" s="15">
        <f t="shared" ref="J6" si="1">SQRT(((SUM((POWER(G6-I6,2)),(POWER(F6-I6,2)),(POWER(E6-I6,2)))/(COLUMNS(E6:G6)-1))))</f>
        <v>0.5430782426587657</v>
      </c>
      <c r="K6" s="15">
        <f t="shared" ref="K6" si="2">J6/I6*100</f>
        <v>6.4334842686509894</v>
      </c>
      <c r="L6" s="16">
        <f t="shared" ref="L6:L8" si="3">I6*D6</f>
        <v>42207.16333333333</v>
      </c>
    </row>
    <row r="7" spans="1:20" ht="66" customHeight="1" x14ac:dyDescent="0.2">
      <c r="A7" s="8">
        <v>2</v>
      </c>
      <c r="B7" s="9" t="s">
        <v>20</v>
      </c>
      <c r="C7" s="10" t="s">
        <v>18</v>
      </c>
      <c r="D7" s="28">
        <v>20000</v>
      </c>
      <c r="E7" s="11">
        <v>4.0472785</v>
      </c>
      <c r="F7" s="12">
        <v>3.5711300000000001</v>
      </c>
      <c r="G7" s="12">
        <v>4.0075989999999999</v>
      </c>
      <c r="H7" s="13" t="s">
        <v>15</v>
      </c>
      <c r="I7" s="14">
        <f t="shared" ref="I7:I8" si="4">AVERAGE(E7:G7)</f>
        <v>3.8753358333333332</v>
      </c>
      <c r="J7" s="15">
        <f t="shared" ref="J7:J8" si="5">SQRT(((SUM((POWER(G7-I7,2)),(POWER(F7-I7,2)),(POWER(E7-I7,2)))/(COLUMNS(E7:G7)-1))))</f>
        <v>0.264195964116758</v>
      </c>
      <c r="K7" s="15">
        <f t="shared" ref="K7:K8" si="6">J7/I7*100</f>
        <v>6.8173695256112126</v>
      </c>
      <c r="L7" s="16">
        <f t="shared" si="3"/>
        <v>77506.71666666666</v>
      </c>
      <c r="T7" s="32"/>
    </row>
    <row r="8" spans="1:20" ht="66" customHeight="1" x14ac:dyDescent="0.2">
      <c r="A8" s="8">
        <v>3</v>
      </c>
      <c r="B8" s="9" t="s">
        <v>21</v>
      </c>
      <c r="C8" s="10" t="s">
        <v>18</v>
      </c>
      <c r="D8" s="28">
        <v>5000</v>
      </c>
      <c r="E8" s="11">
        <v>2.7016640000000001</v>
      </c>
      <c r="F8" s="12">
        <v>1.9114500000000001</v>
      </c>
      <c r="G8" s="12">
        <v>2.675176</v>
      </c>
      <c r="H8" s="13" t="s">
        <v>15</v>
      </c>
      <c r="I8" s="14">
        <f t="shared" si="4"/>
        <v>2.42943</v>
      </c>
      <c r="J8" s="15">
        <f t="shared" si="5"/>
        <v>0.44877930415294326</v>
      </c>
      <c r="K8" s="15">
        <f t="shared" si="6"/>
        <v>18.472617204568284</v>
      </c>
      <c r="L8" s="16">
        <f t="shared" si="3"/>
        <v>12147.15</v>
      </c>
      <c r="T8" s="32"/>
    </row>
    <row r="9" spans="1:20" ht="66" customHeight="1" x14ac:dyDescent="0.2">
      <c r="A9" s="8">
        <v>4</v>
      </c>
      <c r="B9" s="9" t="s">
        <v>22</v>
      </c>
      <c r="C9" s="10" t="s">
        <v>18</v>
      </c>
      <c r="D9" s="28">
        <v>7000</v>
      </c>
      <c r="E9" s="11">
        <v>16.732447140000001</v>
      </c>
      <c r="F9" s="12">
        <v>14.763920000000001</v>
      </c>
      <c r="G9" s="12">
        <v>16.56840429</v>
      </c>
      <c r="H9" s="13" t="s">
        <v>15</v>
      </c>
      <c r="I9" s="14">
        <f t="shared" ref="I9" si="7">AVERAGE(E9:G9)</f>
        <v>16.02159047666667</v>
      </c>
      <c r="J9" s="15">
        <f t="shared" ref="J9" si="8">SQRT(((SUM((POWER(G9-I9,2)),(POWER(F9-I9,2)),(POWER(E9-I9,2)))/(COLUMNS(E9:G9)-1))))</f>
        <v>1.0922585706087415</v>
      </c>
      <c r="K9" s="15">
        <f t="shared" ref="K9" si="9">J9/I9*100</f>
        <v>6.8174166116620682</v>
      </c>
      <c r="L9" s="16">
        <f t="shared" ref="L9" si="10">I9*D9</f>
        <v>112151.13333666669</v>
      </c>
      <c r="T9" s="32"/>
    </row>
    <row r="10" spans="1:20" s="17" customFormat="1" ht="21.75" customHeight="1" x14ac:dyDescent="0.25">
      <c r="A10" s="49" t="s">
        <v>16</v>
      </c>
      <c r="B10" s="50"/>
      <c r="C10" s="50"/>
      <c r="D10" s="50"/>
      <c r="E10" s="50"/>
      <c r="F10" s="50"/>
      <c r="G10" s="50"/>
      <c r="H10" s="50"/>
      <c r="I10" s="50"/>
      <c r="J10" s="50"/>
      <c r="K10" s="51"/>
      <c r="L10" s="16">
        <f>SUM(L6:L9)</f>
        <v>244012.16333666671</v>
      </c>
      <c r="T10" s="33"/>
    </row>
    <row r="11" spans="1:20" s="19" customFormat="1" ht="37.5" customHeight="1" x14ac:dyDescent="0.25">
      <c r="A11" s="52" t="s">
        <v>29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18"/>
      <c r="T11" s="34"/>
    </row>
    <row r="12" spans="1:20" s="20" customFormat="1" ht="61.5" customHeight="1" x14ac:dyDescent="0.25">
      <c r="A12" s="53" t="s">
        <v>26</v>
      </c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</row>
    <row r="13" spans="1:20" s="2" customFormat="1" ht="49.5" customHeight="1" x14ac:dyDescent="0.3">
      <c r="A13" s="54" t="s">
        <v>17</v>
      </c>
      <c r="B13" s="54"/>
      <c r="C13" s="29" t="s">
        <v>27</v>
      </c>
      <c r="D13" s="30"/>
      <c r="E13" s="30"/>
      <c r="F13" s="30"/>
      <c r="G13" s="30"/>
      <c r="H13" s="29"/>
      <c r="I13" s="31"/>
      <c r="J13" s="31" t="s">
        <v>28</v>
      </c>
      <c r="M13" s="20"/>
    </row>
    <row r="14" spans="1:20" s="25" customFormat="1" ht="15.75" x14ac:dyDescent="0.25">
      <c r="A14" s="35"/>
      <c r="B14" s="35"/>
      <c r="C14" s="35"/>
      <c r="D14" s="21"/>
      <c r="E14" s="22"/>
      <c r="F14" s="23"/>
      <c r="G14" s="24"/>
    </row>
    <row r="19" spans="5:6" x14ac:dyDescent="0.2">
      <c r="E19" s="26"/>
      <c r="F19" s="27"/>
    </row>
  </sheetData>
  <mergeCells count="16">
    <mergeCell ref="A14:C14"/>
    <mergeCell ref="J1:L1"/>
    <mergeCell ref="A2:L2"/>
    <mergeCell ref="A3:B3"/>
    <mergeCell ref="C3:L3"/>
    <mergeCell ref="A4:A5"/>
    <mergeCell ref="B4:B5"/>
    <mergeCell ref="C4:C5"/>
    <mergeCell ref="D4:D5"/>
    <mergeCell ref="E4:G4"/>
    <mergeCell ref="I4:K4"/>
    <mergeCell ref="L4:L5"/>
    <mergeCell ref="A10:K10"/>
    <mergeCell ref="A11:L11"/>
    <mergeCell ref="A12:L12"/>
    <mergeCell ref="A13:B13"/>
  </mergeCells>
  <conditionalFormatting sqref="K6:K9">
    <cfRule type="cellIs" dxfId="0" priority="9" operator="greaterThan">
      <formula>33</formula>
    </cfRule>
  </conditionalFormatting>
  <pageMargins left="0.70866141732283472" right="0.70866141732283472" top="1.9685039370078741" bottom="0.74803149606299213" header="0.31496062992125984" footer="0.31496062992125984"/>
  <pageSetup paperSize="9" scale="4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бланки ОУ</vt:lpstr>
      <vt:lpstr>'бланки ОУ'!Область_печати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А. Леханова</dc:creator>
  <cp:lastModifiedBy>Ольга А. Леханова</cp:lastModifiedBy>
  <cp:lastPrinted>2026-07-21T12:57:04Z</cp:lastPrinted>
  <dcterms:created xsi:type="dcterms:W3CDTF">2025-07-28T05:07:16Z</dcterms:created>
  <dcterms:modified xsi:type="dcterms:W3CDTF">2026-07-22T04:38:21Z</dcterms:modified>
</cp:coreProperties>
</file>