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novra\Desktop\Контракты\Газовое хозяйство на Оренбургском тракте\Страхование газа\"/>
    </mc:Choice>
  </mc:AlternateContent>
  <bookViews>
    <workbookView xWindow="0" yWindow="0" windowWidth="17550" windowHeight="9630"/>
  </bookViews>
  <sheets>
    <sheet name="на 3 предложения" sheetId="2" r:id="rId1"/>
    <sheet name="Набор услуг" sheetId="3" r:id="rId2"/>
  </sheets>
  <definedNames>
    <definedName name="_xlnm.Print_Area" localSheetId="0">'на 3 предложения'!$A$1:$M$17</definedName>
    <definedName name="_xlnm.Print_Area" localSheetId="1">'Набор услуг'!$A$1:$M$21</definedName>
  </definedNames>
  <calcPr calcId="162913"/>
</workbook>
</file>

<file path=xl/calcChain.xml><?xml version="1.0" encoding="utf-8"?>
<calcChain xmlns="http://schemas.openxmlformats.org/spreadsheetml/2006/main">
  <c r="C13" i="2" l="1"/>
  <c r="L8" i="2" l="1"/>
  <c r="H8" i="3" l="1"/>
  <c r="L8" i="3" s="1"/>
  <c r="H5" i="2" l="1"/>
  <c r="L5" i="2" s="1"/>
  <c r="M5" i="2" s="1"/>
  <c r="D21" i="3"/>
  <c r="D20" i="3"/>
  <c r="D18" i="3"/>
  <c r="D19" i="3"/>
  <c r="C17" i="3"/>
  <c r="M7" i="3" l="1"/>
  <c r="M8" i="3"/>
  <c r="M5" i="3"/>
  <c r="I8" i="3"/>
  <c r="J8" i="3" s="1"/>
  <c r="I7" i="3"/>
  <c r="H7" i="3"/>
  <c r="L7" i="3" s="1"/>
  <c r="I6" i="3"/>
  <c r="H6" i="3"/>
  <c r="L6" i="3" s="1"/>
  <c r="M6" i="3" s="1"/>
  <c r="I5" i="3"/>
  <c r="J5" i="3" s="1"/>
  <c r="H5" i="3"/>
  <c r="L5" i="3" s="1"/>
  <c r="L9" i="3" s="1"/>
  <c r="F14" i="3" s="1"/>
  <c r="D17" i="2" l="1"/>
  <c r="M10" i="3"/>
  <c r="J7" i="3"/>
  <c r="J6" i="3"/>
  <c r="D14" i="2" l="1"/>
  <c r="I5" i="2" l="1"/>
  <c r="J5" i="2" l="1"/>
  <c r="M7" i="2" l="1"/>
</calcChain>
</file>

<file path=xl/comments1.xml><?xml version="1.0" encoding="utf-8"?>
<comments xmlns="http://schemas.openxmlformats.org/spreadsheetml/2006/main">
  <authors>
    <author>Калимуллин Айрат Ильсурович</author>
  </authors>
  <commentList>
    <comment ref="K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Во избежание нарушения формул </t>
        </r>
        <r>
          <rPr>
            <b/>
            <sz val="12"/>
            <color indexed="81"/>
            <rFont val="Tahoma"/>
            <family val="2"/>
            <charset val="204"/>
          </rPr>
          <t>Заполняется так: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не установлена</t>
        </r>
        <r>
          <rPr>
            <sz val="9"/>
            <color indexed="81"/>
            <rFont val="Tahoma"/>
            <family val="2"/>
            <charset val="204"/>
          </rPr>
          <t xml:space="preserve"> - при отсутствии нормативной цены; 
либо </t>
        </r>
        <r>
          <rPr>
            <b/>
            <sz val="9"/>
            <color indexed="81"/>
            <rFont val="Tahoma"/>
            <family val="2"/>
            <charset val="204"/>
          </rPr>
          <t>указывается числовое значение нормативной цены.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Значение начальной (максимальной) цены контракта, при превышении которого заказчик обязан установить требование к обеспечению заявок на участие в конкурсах и аукционах, в размере </t>
        </r>
        <r>
          <rPr>
            <b/>
            <sz val="12"/>
            <color indexed="81"/>
            <rFont val="Tahoma"/>
            <family val="2"/>
            <charset val="204"/>
          </rPr>
          <t>1 млн. рублей.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04"/>
          </rPr>
          <t xml:space="preserve"> Размер обеспечения исполнения контракта должен составлять </t>
        </r>
        <r>
          <rPr>
            <b/>
            <sz val="12"/>
            <color indexed="81"/>
            <rFont val="Tahoma"/>
            <family val="2"/>
            <charset val="204"/>
          </rPr>
          <t>от пяти до тридцати процентов начальной (максимальной) цены контракта</t>
        </r>
        <r>
          <rPr>
            <sz val="9"/>
            <color indexed="81"/>
            <rFont val="Tahoma"/>
            <family val="2"/>
            <charset val="204"/>
          </rPr>
          <t>, указанной в извещении об осуществлении закупки.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Размер обеспечения гарантийных обязательств </t>
        </r>
        <r>
          <rPr>
            <b/>
            <sz val="12"/>
            <color indexed="81"/>
            <rFont val="Tahoma"/>
            <family val="2"/>
            <charset val="204"/>
          </rPr>
          <t>не может превышать десять процентов</t>
        </r>
        <r>
          <rPr>
            <b/>
            <sz val="9"/>
            <color indexed="81"/>
            <rFont val="Tahoma"/>
            <family val="2"/>
            <charset val="204"/>
          </rPr>
          <t xml:space="preserve"> начальной (максимальной) цены контракта.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Калимуллин Айрат Ильсурович</author>
  </authors>
  <commentList>
    <comment ref="K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Во избежание нарушения формул </t>
        </r>
        <r>
          <rPr>
            <b/>
            <sz val="12"/>
            <color indexed="81"/>
            <rFont val="Tahoma"/>
            <family val="2"/>
            <charset val="204"/>
          </rPr>
          <t>Заполняется так: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не установлена - при отсутствии нормативной цены; 
либо </t>
        </r>
        <r>
          <rPr>
            <b/>
            <sz val="12"/>
            <color indexed="81"/>
            <rFont val="Tahoma"/>
            <family val="2"/>
            <charset val="204"/>
          </rPr>
          <t>указывается числовое значение нормативной цены.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Значение начальной (максимальной) цены контракта, при превышении которого заказчик обязан установить требование к обеспечению заявок на участие в конкурсах и аукционах, в размере </t>
        </r>
        <r>
          <rPr>
            <b/>
            <sz val="12"/>
            <color indexed="81"/>
            <rFont val="Tahoma"/>
            <family val="2"/>
            <charset val="204"/>
          </rPr>
          <t>1 млн. рублей.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9" authorId="0" shapeId="0">
      <text>
        <r>
          <rPr>
            <sz val="9"/>
            <color indexed="81"/>
            <rFont val="Tahoma"/>
            <family val="2"/>
            <charset val="204"/>
          </rPr>
          <t xml:space="preserve"> Размер обеспечения исполнения контракта должен составлять </t>
        </r>
        <r>
          <rPr>
            <b/>
            <sz val="12"/>
            <color indexed="81"/>
            <rFont val="Tahoma"/>
            <family val="2"/>
            <charset val="204"/>
          </rPr>
          <t>от пяти до тридцати процентов начальной (максимальной) цены контракта</t>
        </r>
        <r>
          <rPr>
            <sz val="9"/>
            <color indexed="81"/>
            <rFont val="Tahoma"/>
            <family val="2"/>
            <charset val="204"/>
          </rPr>
          <t>, указанной в извещении об осуществлении закупки.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Размер обеспечения гарантийных обязательств </t>
        </r>
        <r>
          <rPr>
            <b/>
            <sz val="12"/>
            <color indexed="81"/>
            <rFont val="Tahoma"/>
            <family val="2"/>
            <charset val="204"/>
          </rPr>
          <t>не может превышать десять процентов</t>
        </r>
        <r>
          <rPr>
            <b/>
            <sz val="9"/>
            <color indexed="81"/>
            <rFont val="Tahoma"/>
            <family val="2"/>
            <charset val="204"/>
          </rPr>
          <t xml:space="preserve"> начальной (максимальной) цены контракта.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<sst xmlns="http://schemas.openxmlformats.org/spreadsheetml/2006/main" count="84" uniqueCount="60">
  <si>
    <t>№</t>
  </si>
  <si>
    <t>Ед. изм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</si>
  <si>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</si>
  <si>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</si>
  <si>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НМЦК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</si>
  <si>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</si>
  <si>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 результате проведенного расчета Н(М)ЦК контракта составила, руб.:</t>
  </si>
  <si>
    <r>
      <rPr>
        <b/>
        <sz val="10"/>
        <color indexed="8"/>
        <rFont val="Times New Roman"/>
        <family val="1"/>
        <charset val="204"/>
      </rPr>
      <t xml:space="preserve">Коэффициент вариации цен
V (%)
</t>
    </r>
    <r>
      <rPr>
        <i/>
        <sz val="8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</si>
  <si>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
</t>
    </r>
    <r>
      <rPr>
        <sz val="8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</si>
  <si>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Кол-во    </t>
  </si>
  <si>
    <t>НМЦК, определенная методом сопоставимых рыночных цен (анализа рынка)* с НДС (если поставщик является плательщиком НДС)</t>
  </si>
  <si>
    <t xml:space="preserve">Предложение №1 </t>
  </si>
  <si>
    <t xml:space="preserve">Предложение №2 </t>
  </si>
  <si>
    <t xml:space="preserve">Предложение №3 </t>
  </si>
  <si>
    <t>Коммерческие предложения (руб./ед.изм.) с НДС (если поставщик является плательщиком НДС )</t>
  </si>
  <si>
    <t>Принимаемая НМЦК (заполняется меньшая цена за ед. по сравнению с предельной и средней арифметической)</t>
  </si>
  <si>
    <t>Нормативная НМЦК (за ед.)</t>
  </si>
  <si>
    <t>Принимаемая  НМЦК (за ед.)</t>
  </si>
  <si>
    <r>
      <t xml:space="preserve">Приложение 3 к порядку 
</t>
    </r>
    <r>
      <rPr>
        <sz val="12"/>
        <color indexed="8"/>
        <rFont val="Times New Roman"/>
        <family val="1"/>
        <charset val="204"/>
      </rPr>
      <t>к обоснованию НМЦК</t>
    </r>
  </si>
  <si>
    <t>Нормативная цена              (Приказы ФТС от 27.06.2019 №1055, от 20.06.2017 №1025, от 10.03.2017 №364, от 27.02.2017 №285)</t>
  </si>
  <si>
    <t>НДС=</t>
  </si>
  <si>
    <t xml:space="preserve">Начальная максимальная цена контракта принимается исходя из объма выделенных лимитов бюджетных обязательств равной </t>
  </si>
  <si>
    <t>Размер обесп заявки</t>
  </si>
  <si>
    <t>Размер обесп контракта</t>
  </si>
  <si>
    <t>Размер обесп контракта в случае падения на 25%</t>
  </si>
  <si>
    <t xml:space="preserve">            Расчет начальной (максимальной) цены контракта</t>
  </si>
  <si>
    <t>ОБРАЗЕЦ</t>
  </si>
  <si>
    <t>Наименование</t>
  </si>
  <si>
    <t>Начальник инициирующего подразделения ____________ Ф.И.О.</t>
  </si>
  <si>
    <t xml:space="preserve">Начальник ОБУ и ФМ ______________ Ф.И.О. </t>
  </si>
  <si>
    <t xml:space="preserve">            Расчет начальной (максимальной) цены контракта, набора услуг</t>
  </si>
  <si>
    <t>Уборка кровли от снега и льда (включая сбивание сосуль), м2</t>
  </si>
  <si>
    <t>Удаление льда (сосулек) с труднодоступных участков (карнизы, отливы и др.), м. п.</t>
  </si>
  <si>
    <t>Цена вывоза снега и льда за 1м3 (включая погрузку, вывоз, утилизацию)</t>
  </si>
  <si>
    <t xml:space="preserve">Уборка территории (Работа уборочного трактора) за 1 час </t>
  </si>
  <si>
    <t>ИТОГО</t>
  </si>
  <si>
    <t>м2</t>
  </si>
  <si>
    <t>м.п.</t>
  </si>
  <si>
    <t>м3</t>
  </si>
  <si>
    <t>часы</t>
  </si>
  <si>
    <t xml:space="preserve">Объем (ориентировочный)   </t>
  </si>
  <si>
    <t>не установлена</t>
  </si>
  <si>
    <t>Стоимость услуг, ориентировочная, руб</t>
  </si>
  <si>
    <t xml:space="preserve">Приложение: 2, 3, 4  - Коммерческие предложения потенциальных Исполнителей. </t>
  </si>
  <si>
    <t>Цена завышена!</t>
  </si>
  <si>
    <t>Размер обеспечения гарантийных обязательств</t>
  </si>
  <si>
    <r>
      <t xml:space="preserve">(рекомендуется округлять до целых десятков, сотен, тысяч рублей </t>
    </r>
    <r>
      <rPr>
        <b/>
        <sz val="12"/>
        <color rgb="FFFF0000"/>
        <rFont val="Times New Roman"/>
        <family val="1"/>
        <charset val="204"/>
      </rPr>
      <t>ТОЛЬКО В МЕНЬШУЮ СТОРОНУ</t>
    </r>
    <r>
      <rPr>
        <b/>
        <sz val="12"/>
        <color indexed="8"/>
        <rFont val="Times New Roman"/>
        <family val="1"/>
        <charset val="204"/>
      </rPr>
      <t>)</t>
    </r>
  </si>
  <si>
    <r>
      <t>Электронный аукцион проводится путем снижения – «</t>
    </r>
    <r>
      <rPr>
        <b/>
        <sz val="12"/>
        <color theme="1"/>
        <rFont val="Times New Roman"/>
        <family val="1"/>
        <charset val="204"/>
      </rPr>
      <t xml:space="preserve">Общей начальной (максимальной) цены набора услуг» </t>
    </r>
  </si>
  <si>
    <r>
      <rPr>
        <b/>
        <sz val="14"/>
        <color indexed="8"/>
        <rFont val="Times New Roman"/>
        <family val="1"/>
        <charset val="204"/>
      </rPr>
      <t xml:space="preserve">"Начальная максимальная цена контракта" </t>
    </r>
    <r>
      <rPr>
        <sz val="12"/>
        <color indexed="8"/>
        <rFont val="Times New Roman"/>
        <family val="1"/>
        <charset val="204"/>
      </rPr>
      <t>принимается исходя из объма выделенных лимитов бюджетных обязательств равной   =</t>
    </r>
  </si>
  <si>
    <r>
      <rPr>
        <b/>
        <u/>
        <sz val="14"/>
        <color theme="1"/>
        <rFont val="Times New Roman"/>
        <family val="1"/>
        <charset val="204"/>
      </rPr>
      <t>Общая начальная (максимальная) цена набора услуг</t>
    </r>
    <r>
      <rPr>
        <u/>
        <sz val="14"/>
        <color theme="1"/>
        <rFont val="Times New Roman"/>
        <family val="1"/>
        <charset val="204"/>
      </rPr>
      <t xml:space="preserve"> =</t>
    </r>
  </si>
  <si>
    <t xml:space="preserve">Приложение: 2  - Коммерческое предложение потенциального Исполнителя. </t>
  </si>
  <si>
    <t>(рекомендуется округлять до целых десятков, сотен, тысяч рублей ТОЛЬКО В МЕНЬШУЮ СТОРОНУ)</t>
  </si>
  <si>
    <t>Не установлена</t>
  </si>
  <si>
    <r>
      <t xml:space="preserve">Приложение  1
</t>
    </r>
    <r>
      <rPr>
        <sz val="12"/>
        <color indexed="8"/>
        <rFont val="Times New Roman"/>
        <family val="1"/>
        <charset val="204"/>
      </rPr>
      <t>к Обоснованию НМЦК</t>
    </r>
  </si>
  <si>
    <t>год</t>
  </si>
  <si>
    <t xml:space="preserve">Обязательного страхования гражданской ответственности владельца опасного объекта за причинение вреда в результате аварии на опасном объекте
 (ОКПД 65.12.50.000)
</t>
  </si>
  <si>
    <t xml:space="preserve">ОПК     _________________________           </t>
  </si>
  <si>
    <t xml:space="preserve">Зам. начальника ОТО  ______________________ Калёнов Р.А. </t>
  </si>
  <si>
    <t>В результате проведенного расчета НМЦК контракта составила, руб.:</t>
  </si>
  <si>
    <t xml:space="preserve">Зам. начальника ОБУиФМ ______________  Ненарокова Г.И.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</si>
</sst>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0.0%"/>
  </numFmts>
  <fonts count="3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horizontal="right" wrapText="1"/>
    </xf>
    <xf numFmtId="0" fontId="8" fillId="0" borderId="7" xfId="0" applyFont="1" applyFill="1" applyBorder="1" applyAlignment="1">
      <alignment horizontal="center" vertical="top" wrapText="1"/>
    </xf>
    <xf numFmtId="2" fontId="4" fillId="0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top"/>
    </xf>
    <xf numFmtId="0" fontId="5" fillId="0" borderId="5" xfId="0" applyFont="1" applyFill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2" fontId="13" fillId="0" borderId="0" xfId="0" applyNumberFormat="1" applyFont="1" applyFill="1" applyBorder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4" fillId="0" borderId="0" xfId="0" applyFont="1" applyFill="1" applyAlignment="1">
      <alignment horizontal="left" wrapText="1"/>
    </xf>
    <xf numFmtId="0" fontId="14" fillId="0" borderId="7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3" fillId="2" borderId="8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4" fillId="0" borderId="2" xfId="0" applyFont="1" applyFill="1" applyBorder="1"/>
    <xf numFmtId="0" fontId="2" fillId="0" borderId="2" xfId="0" applyFont="1" applyFill="1" applyBorder="1" applyAlignment="1">
      <alignment horizontal="left"/>
    </xf>
    <xf numFmtId="2" fontId="4" fillId="0" borderId="2" xfId="0" applyNumberFormat="1" applyFont="1" applyFill="1" applyBorder="1"/>
    <xf numFmtId="2" fontId="1" fillId="0" borderId="2" xfId="0" applyNumberFormat="1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0" fillId="6" borderId="2" xfId="0" applyFill="1" applyBorder="1" applyAlignment="1">
      <alignment horizontal="center"/>
    </xf>
    <xf numFmtId="0" fontId="0" fillId="0" borderId="0" xfId="0" applyAlignment="1">
      <alignment vertical="center"/>
    </xf>
    <xf numFmtId="164" fontId="4" fillId="2" borderId="0" xfId="0" applyNumberFormat="1" applyFont="1" applyFill="1"/>
    <xf numFmtId="0" fontId="18" fillId="2" borderId="0" xfId="0" applyFont="1" applyFill="1" applyAlignment="1">
      <alignment horizontal="left"/>
    </xf>
    <xf numFmtId="2" fontId="12" fillId="0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2" fontId="12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0" fontId="1" fillId="8" borderId="2" xfId="0" applyFont="1" applyFill="1" applyBorder="1" applyAlignment="1">
      <alignment horizontal="center" vertical="top" wrapText="1"/>
    </xf>
    <xf numFmtId="0" fontId="0" fillId="8" borderId="2" xfId="0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/>
    </xf>
    <xf numFmtId="164" fontId="0" fillId="5" borderId="2" xfId="0" applyNumberFormat="1" applyFill="1" applyBorder="1" applyAlignment="1">
      <alignment vertical="center"/>
    </xf>
    <xf numFmtId="4" fontId="0" fillId="10" borderId="2" xfId="0" applyNumberFormat="1" applyFill="1" applyBorder="1" applyAlignment="1">
      <alignment vertical="center"/>
    </xf>
    <xf numFmtId="9" fontId="15" fillId="10" borderId="2" xfId="0" applyNumberFormat="1" applyFont="1" applyFill="1" applyBorder="1" applyAlignment="1">
      <alignment horizontal="center" vertical="center"/>
    </xf>
    <xf numFmtId="164" fontId="0" fillId="10" borderId="2" xfId="0" applyNumberFormat="1" applyFill="1" applyBorder="1" applyAlignment="1">
      <alignment vertical="center"/>
    </xf>
    <xf numFmtId="0" fontId="15" fillId="5" borderId="2" xfId="0" applyFont="1" applyFill="1" applyBorder="1" applyAlignment="1">
      <alignment horizontal="right" vertical="center"/>
    </xf>
    <xf numFmtId="0" fontId="0" fillId="5" borderId="2" xfId="0" applyFill="1" applyBorder="1" applyAlignment="1">
      <alignment vertical="center"/>
    </xf>
    <xf numFmtId="9" fontId="15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top" wrapText="1"/>
    </xf>
    <xf numFmtId="9" fontId="1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/>
    <xf numFmtId="0" fontId="0" fillId="10" borderId="2" xfId="0" applyFill="1" applyBorder="1" applyAlignment="1">
      <alignment vertical="center" wrapText="1"/>
    </xf>
    <xf numFmtId="165" fontId="15" fillId="1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2" fontId="4" fillId="2" borderId="0" xfId="0" applyNumberFormat="1" applyFont="1" applyFill="1"/>
    <xf numFmtId="0" fontId="15" fillId="2" borderId="2" xfId="0" applyFont="1" applyFill="1" applyBorder="1" applyAlignment="1">
      <alignment horizontal="right" vertical="center"/>
    </xf>
    <xf numFmtId="4" fontId="0" fillId="2" borderId="2" xfId="0" applyNumberFormat="1" applyFill="1" applyBorder="1" applyAlignment="1">
      <alignment vertical="center"/>
    </xf>
    <xf numFmtId="9" fontId="15" fillId="2" borderId="2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top" wrapText="1"/>
    </xf>
    <xf numFmtId="9" fontId="1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/>
    <xf numFmtId="0" fontId="25" fillId="2" borderId="0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2" fontId="26" fillId="2" borderId="2" xfId="0" applyNumberFormat="1" applyFont="1" applyFill="1" applyBorder="1" applyAlignment="1">
      <alignment horizontal="center" vertical="center" wrapText="1"/>
    </xf>
    <xf numFmtId="164" fontId="25" fillId="2" borderId="2" xfId="0" applyNumberFormat="1" applyFont="1" applyFill="1" applyBorder="1" applyAlignment="1">
      <alignment horizontal="center" vertical="center"/>
    </xf>
    <xf numFmtId="2" fontId="26" fillId="2" borderId="0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wrapText="1"/>
    </xf>
    <xf numFmtId="0" fontId="28" fillId="2" borderId="0" xfId="0" applyFont="1" applyFill="1" applyAlignment="1">
      <alignment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29" fillId="0" borderId="0" xfId="0" applyFont="1" applyFill="1"/>
    <xf numFmtId="9" fontId="28" fillId="2" borderId="2" xfId="0" applyNumberFormat="1" applyFont="1" applyFill="1" applyBorder="1" applyAlignment="1">
      <alignment horizontal="center" vertical="center"/>
    </xf>
    <xf numFmtId="165" fontId="28" fillId="2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0" fillId="0" borderId="0" xfId="0" applyAlignment="1"/>
    <xf numFmtId="0" fontId="25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64" fontId="15" fillId="5" borderId="2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/>
    </xf>
    <xf numFmtId="164" fontId="28" fillId="2" borderId="2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10550" y="2447925"/>
          <a:ext cx="981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790575</xdr:colOff>
      <xdr:row>3</xdr:row>
      <xdr:rowOff>1362075</xdr:rowOff>
    </xdr:to>
    <xdr:pic>
      <xdr:nvPicPr>
        <xdr:cNvPr id="1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19975" y="2419350"/>
          <a:ext cx="771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285750</xdr:colOff>
      <xdr:row>3</xdr:row>
      <xdr:rowOff>838200</xdr:rowOff>
    </xdr:from>
    <xdr:to>
      <xdr:col>12</xdr:col>
      <xdr:colOff>2286000</xdr:colOff>
      <xdr:row>3</xdr:row>
      <xdr:rowOff>1323975</xdr:rowOff>
    </xdr:to>
    <xdr:pic>
      <xdr:nvPicPr>
        <xdr:cNvPr id="10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77375" y="2333625"/>
          <a:ext cx="2000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361950</xdr:colOff>
      <xdr:row>3</xdr:row>
      <xdr:rowOff>695325</xdr:rowOff>
    </xdr:from>
    <xdr:to>
      <xdr:col>12</xdr:col>
      <xdr:colOff>514350</xdr:colOff>
      <xdr:row>3</xdr:row>
      <xdr:rowOff>923925</xdr:rowOff>
    </xdr:to>
    <xdr:pic>
      <xdr:nvPicPr>
        <xdr:cNvPr id="10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53575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6700" y="2247900"/>
          <a:ext cx="9239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790575</xdr:colOff>
      <xdr:row>3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2219325"/>
          <a:ext cx="771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="85" zoomScaleNormal="85" zoomScaleSheetLayoutView="70" workbookViewId="0">
      <selection activeCell="C14" sqref="C14"/>
    </sheetView>
  </sheetViews>
  <sheetFormatPr defaultColWidth="9.140625" defaultRowHeight="12.75" x14ac:dyDescent="0.2"/>
  <cols>
    <col min="1" max="1" width="3.140625" style="1" customWidth="1"/>
    <col min="2" max="2" width="38.28515625" style="13" customWidth="1"/>
    <col min="3" max="3" width="9.42578125" style="1" customWidth="1"/>
    <col min="4" max="4" width="11.28515625" style="1" customWidth="1"/>
    <col min="5" max="5" width="10.7109375" style="1" customWidth="1"/>
    <col min="6" max="6" width="10.42578125" style="1" customWidth="1"/>
    <col min="7" max="7" width="10.7109375" style="1" customWidth="1"/>
    <col min="8" max="8" width="14.42578125" style="1" customWidth="1"/>
    <col min="9" max="9" width="14" style="1" customWidth="1"/>
    <col min="10" max="10" width="14.140625" style="1" customWidth="1"/>
    <col min="11" max="11" width="18.5703125" style="1" customWidth="1"/>
    <col min="12" max="12" width="20.85546875" style="1" customWidth="1"/>
    <col min="13" max="13" width="40.42578125" style="1" customWidth="1"/>
    <col min="14" max="14" width="9.140625" style="1"/>
    <col min="15" max="15" width="11.85546875" style="1" customWidth="1"/>
    <col min="16" max="16384" width="9.140625" style="1"/>
  </cols>
  <sheetData>
    <row r="1" spans="1:16" ht="32.25" customHeight="1" x14ac:dyDescent="0.25">
      <c r="B1" s="38" t="s">
        <v>44</v>
      </c>
      <c r="D1" s="23"/>
      <c r="L1" s="107" t="s">
        <v>53</v>
      </c>
      <c r="M1" s="108"/>
    </row>
    <row r="2" spans="1:16" ht="19.5" customHeight="1" x14ac:dyDescent="0.2">
      <c r="A2" s="111" t="s">
        <v>25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2"/>
    </row>
    <row r="3" spans="1:16" ht="50.25" customHeight="1" x14ac:dyDescent="0.2">
      <c r="A3" s="113" t="s">
        <v>0</v>
      </c>
      <c r="B3" s="114" t="s">
        <v>27</v>
      </c>
      <c r="C3" s="116" t="s">
        <v>1</v>
      </c>
      <c r="D3" s="116" t="s">
        <v>9</v>
      </c>
      <c r="E3" s="119" t="s">
        <v>14</v>
      </c>
      <c r="F3" s="119"/>
      <c r="G3" s="116"/>
      <c r="H3" s="118" t="s">
        <v>4</v>
      </c>
      <c r="I3" s="118"/>
      <c r="J3" s="118"/>
      <c r="K3" s="9" t="s">
        <v>16</v>
      </c>
      <c r="L3" s="43" t="s">
        <v>17</v>
      </c>
      <c r="M3" s="44" t="s">
        <v>10</v>
      </c>
    </row>
    <row r="4" spans="1:16" ht="109.5" customHeight="1" x14ac:dyDescent="0.2">
      <c r="A4" s="113"/>
      <c r="B4" s="115"/>
      <c r="C4" s="117"/>
      <c r="D4" s="117"/>
      <c r="E4" s="73" t="s">
        <v>11</v>
      </c>
      <c r="F4" s="73" t="s">
        <v>12</v>
      </c>
      <c r="G4" s="74" t="s">
        <v>13</v>
      </c>
      <c r="H4" s="75" t="s">
        <v>3</v>
      </c>
      <c r="I4" s="76" t="s">
        <v>2</v>
      </c>
      <c r="J4" s="77" t="s">
        <v>7</v>
      </c>
      <c r="K4" s="78" t="s">
        <v>19</v>
      </c>
      <c r="L4" s="77" t="s">
        <v>15</v>
      </c>
      <c r="M4" s="79" t="s">
        <v>8</v>
      </c>
    </row>
    <row r="5" spans="1:16" s="5" customFormat="1" ht="110.25" x14ac:dyDescent="0.25">
      <c r="A5" s="10">
        <v>1</v>
      </c>
      <c r="B5" s="80" t="s">
        <v>55</v>
      </c>
      <c r="C5" s="81" t="s">
        <v>54</v>
      </c>
      <c r="D5" s="81">
        <v>1</v>
      </c>
      <c r="E5" s="81">
        <v>3750</v>
      </c>
      <c r="F5" s="81">
        <v>3750</v>
      </c>
      <c r="G5" s="81">
        <v>3750</v>
      </c>
      <c r="H5" s="82">
        <f t="shared" ref="H5" si="0">AVERAGE(E5:G5)</f>
        <v>3750</v>
      </c>
      <c r="I5" s="83">
        <f>STDEV(E5:G5)</f>
        <v>0</v>
      </c>
      <c r="J5" s="83">
        <f t="shared" ref="J5" si="1">(I5/H5)*100</f>
        <v>0</v>
      </c>
      <c r="K5" s="84" t="s">
        <v>52</v>
      </c>
      <c r="L5" s="103">
        <f>H5</f>
        <v>3750</v>
      </c>
      <c r="M5" s="84">
        <f>L5*D5</f>
        <v>3750</v>
      </c>
      <c r="N5" s="12"/>
      <c r="P5" s="37"/>
    </row>
    <row r="6" spans="1:16" s="5" customFormat="1" x14ac:dyDescent="0.2">
      <c r="B6" s="85"/>
      <c r="M6" s="86"/>
    </row>
    <row r="7" spans="1:16" s="5" customFormat="1" ht="18.75" customHeight="1" x14ac:dyDescent="0.2">
      <c r="A7" s="109" t="s">
        <v>58</v>
      </c>
      <c r="B7" s="109"/>
      <c r="C7" s="109"/>
      <c r="D7" s="109"/>
      <c r="E7" s="109"/>
      <c r="F7" s="109"/>
      <c r="G7" s="109"/>
      <c r="H7" s="109"/>
      <c r="I7" s="109"/>
      <c r="J7" s="109"/>
      <c r="K7" s="96"/>
      <c r="L7" s="97"/>
      <c r="M7" s="98">
        <f>SUM(M5:M5)</f>
        <v>3750</v>
      </c>
    </row>
    <row r="8" spans="1:16" s="5" customFormat="1" ht="18.75" x14ac:dyDescent="0.2">
      <c r="A8" s="96"/>
      <c r="B8" s="96" t="s">
        <v>21</v>
      </c>
      <c r="C8" s="96"/>
      <c r="D8" s="96"/>
      <c r="E8" s="96"/>
      <c r="F8" s="96"/>
      <c r="G8" s="96"/>
      <c r="H8" s="96"/>
      <c r="I8" s="96"/>
      <c r="J8" s="96"/>
      <c r="K8" s="96"/>
      <c r="L8" s="99">
        <f>E5</f>
        <v>3750</v>
      </c>
      <c r="M8" s="100"/>
    </row>
    <row r="9" spans="1:16" s="5" customFormat="1" ht="14.45" customHeight="1" x14ac:dyDescent="0.2">
      <c r="A9" s="96"/>
      <c r="B9" s="96" t="s">
        <v>51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100"/>
    </row>
    <row r="10" spans="1:16" s="6" customFormat="1" x14ac:dyDescent="0.2">
      <c r="A10" s="110" t="s">
        <v>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1:16" s="6" customFormat="1" ht="15" x14ac:dyDescent="0.2">
      <c r="A11" s="101"/>
      <c r="B11" s="102" t="s">
        <v>50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6" s="6" customForma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42"/>
      <c r="L12" s="20"/>
      <c r="M12" s="20"/>
    </row>
    <row r="13" spans="1:16" s="6" customFormat="1" ht="15" x14ac:dyDescent="0.2">
      <c r="A13" s="16"/>
      <c r="B13" s="87" t="s">
        <v>20</v>
      </c>
      <c r="C13" s="128">
        <f>SUM(L8)*22/100</f>
        <v>825</v>
      </c>
      <c r="D13" s="128"/>
      <c r="E13" s="16"/>
      <c r="F13" s="16"/>
      <c r="G13" s="16"/>
      <c r="H13" s="16"/>
      <c r="I13" s="16"/>
      <c r="J13" s="16"/>
      <c r="K13" s="16"/>
      <c r="L13" s="16"/>
      <c r="M13" s="16"/>
    </row>
    <row r="14" spans="1:16" s="6" customFormat="1" ht="15" x14ac:dyDescent="0.2">
      <c r="A14" s="16"/>
      <c r="B14" s="88" t="s">
        <v>22</v>
      </c>
      <c r="C14" s="89">
        <v>0</v>
      </c>
      <c r="D14" s="90">
        <f>L8*C14</f>
        <v>0</v>
      </c>
      <c r="E14" s="16"/>
      <c r="F14" s="16"/>
      <c r="G14" s="16"/>
      <c r="H14" s="16"/>
      <c r="I14" s="16"/>
      <c r="J14" s="16"/>
      <c r="K14" s="16"/>
      <c r="L14" s="16"/>
      <c r="M14" s="16"/>
    </row>
    <row r="15" spans="1:16" s="6" customFormat="1" ht="15.75" x14ac:dyDescent="0.25">
      <c r="A15" s="1"/>
      <c r="B15" s="91" t="s">
        <v>23</v>
      </c>
      <c r="C15" s="105">
        <v>0.05</v>
      </c>
      <c r="D15" s="90">
        <v>0</v>
      </c>
      <c r="E15" s="1"/>
      <c r="F15" s="1"/>
      <c r="G15" s="1"/>
      <c r="H15" s="1"/>
      <c r="I15" s="127" t="s">
        <v>57</v>
      </c>
      <c r="J15" s="104"/>
      <c r="K15" s="104"/>
      <c r="L15" s="104"/>
      <c r="M15" s="1"/>
    </row>
    <row r="16" spans="1:16" s="6" customFormat="1" ht="30" x14ac:dyDescent="0.25">
      <c r="A16" s="1"/>
      <c r="B16" s="92" t="s">
        <v>24</v>
      </c>
      <c r="C16" s="106">
        <v>7.4999999999999997E-2</v>
      </c>
      <c r="D16" s="90">
        <v>0</v>
      </c>
      <c r="E16" s="1"/>
      <c r="F16" s="1"/>
      <c r="G16" s="1"/>
      <c r="H16" s="1"/>
      <c r="I16" s="24" t="s">
        <v>56</v>
      </c>
      <c r="J16" s="1"/>
      <c r="K16" s="1"/>
      <c r="L16" s="1"/>
      <c r="M16" s="1"/>
    </row>
    <row r="17" spans="1:13" s="6" customFormat="1" ht="36" customHeight="1" x14ac:dyDescent="0.25">
      <c r="A17" s="1"/>
      <c r="B17" s="93" t="s">
        <v>45</v>
      </c>
      <c r="C17" s="94">
        <v>0</v>
      </c>
      <c r="D17" s="95">
        <f>L8*C17</f>
        <v>0</v>
      </c>
      <c r="E17" s="1"/>
      <c r="F17" s="15"/>
      <c r="G17" s="1"/>
      <c r="H17" s="1"/>
      <c r="I17" s="25" t="s">
        <v>59</v>
      </c>
      <c r="J17" s="1"/>
      <c r="K17" s="1"/>
      <c r="L17" s="1"/>
      <c r="M17" s="1"/>
    </row>
    <row r="18" spans="1:13" s="6" customFormat="1" x14ac:dyDescent="0.2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s="5" customFormat="1" x14ac:dyDescent="0.2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s="5" customFormat="1" ht="15.75" x14ac:dyDescent="0.25">
      <c r="A20" s="1"/>
      <c r="B20" s="14"/>
      <c r="C20" s="1"/>
      <c r="D20" s="1"/>
      <c r="E20" s="1"/>
      <c r="F20" s="15"/>
      <c r="G20" s="1"/>
      <c r="H20" s="1"/>
      <c r="I20" s="24"/>
      <c r="J20" s="1"/>
      <c r="K20" s="1"/>
      <c r="L20" s="1"/>
      <c r="M20" s="1"/>
    </row>
    <row r="21" spans="1:13" s="5" customFormat="1" x14ac:dyDescent="0.2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s="5" customFormat="1" x14ac:dyDescent="0.2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s="5" customFormat="1" x14ac:dyDescent="0.2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s="5" customFormat="1" x14ac:dyDescent="0.2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s="5" customFormat="1" x14ac:dyDescent="0.2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s="5" customFormat="1" x14ac:dyDescent="0.2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s="5" customFormat="1" x14ac:dyDescent="0.2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5" customFormat="1" x14ac:dyDescent="0.2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s="5" customFormat="1" x14ac:dyDescent="0.2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5" customFormat="1" x14ac:dyDescent="0.2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s="5" customFormat="1" x14ac:dyDescent="0.2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4" spans="2:15" ht="19.5" customHeight="1" x14ac:dyDescent="0.2">
      <c r="B34" s="1"/>
      <c r="O34" s="4"/>
    </row>
    <row r="35" spans="2:15" ht="19.5" customHeight="1" x14ac:dyDescent="0.2">
      <c r="B35" s="1"/>
      <c r="O35" s="4"/>
    </row>
    <row r="36" spans="2:15" ht="19.5" customHeight="1" x14ac:dyDescent="0.2">
      <c r="B36" s="1"/>
      <c r="O36" s="4"/>
    </row>
    <row r="37" spans="2:15" ht="29.25" customHeight="1" x14ac:dyDescent="0.2">
      <c r="B37" s="1"/>
    </row>
  </sheetData>
  <mergeCells count="11">
    <mergeCell ref="L1:M1"/>
    <mergeCell ref="C13:D13"/>
    <mergeCell ref="A7:J7"/>
    <mergeCell ref="A10:M10"/>
    <mergeCell ref="A2:M2"/>
    <mergeCell ref="A3:A4"/>
    <mergeCell ref="B3:B4"/>
    <mergeCell ref="C3:C4"/>
    <mergeCell ref="D3:D4"/>
    <mergeCell ref="H3:J3"/>
    <mergeCell ref="E3:G3"/>
  </mergeCells>
  <phoneticPr fontId="0" type="noConversion"/>
  <pageMargins left="0.78740157480314965" right="0.39370078740157483" top="0.39370078740157483" bottom="0.39370078740157483" header="0.19685039370078741" footer="0"/>
  <pageSetup paperSize="9" scale="6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1"/>
  <sheetViews>
    <sheetView zoomScale="80" zoomScaleNormal="80" workbookViewId="0">
      <selection activeCell="E29" sqref="E29"/>
    </sheetView>
  </sheetViews>
  <sheetFormatPr defaultColWidth="9.140625" defaultRowHeight="12.75" x14ac:dyDescent="0.2"/>
  <cols>
    <col min="1" max="1" width="3.140625" style="1" customWidth="1"/>
    <col min="2" max="2" width="38.28515625" style="13" customWidth="1"/>
    <col min="3" max="3" width="9.42578125" style="1" customWidth="1"/>
    <col min="4" max="4" width="12.140625" style="1" customWidth="1"/>
    <col min="5" max="5" width="10.7109375" style="1" customWidth="1"/>
    <col min="6" max="6" width="10.42578125" style="1" customWidth="1"/>
    <col min="7" max="7" width="10.7109375" style="1" customWidth="1"/>
    <col min="8" max="8" width="11.7109375" style="1" customWidth="1"/>
    <col min="9" max="9" width="14" style="1" customWidth="1"/>
    <col min="10" max="10" width="14.140625" style="1" customWidth="1"/>
    <col min="11" max="11" width="16.7109375" style="1" customWidth="1"/>
    <col min="12" max="12" width="19" style="1" customWidth="1"/>
    <col min="13" max="13" width="40.42578125" style="1" customWidth="1"/>
    <col min="14" max="14" width="9.140625" style="1"/>
    <col min="15" max="15" width="11.85546875" style="1" customWidth="1"/>
    <col min="16" max="16384" width="9.140625" style="1"/>
  </cols>
  <sheetData>
    <row r="1" spans="1:23" ht="32.25" customHeight="1" x14ac:dyDescent="0.25">
      <c r="C1" s="23" t="s">
        <v>26</v>
      </c>
      <c r="M1" s="2" t="s">
        <v>18</v>
      </c>
    </row>
    <row r="2" spans="1:23" ht="19.5" customHeight="1" x14ac:dyDescent="0.2">
      <c r="A2" s="111" t="s">
        <v>30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2"/>
    </row>
    <row r="3" spans="1:23" ht="63.75" customHeight="1" x14ac:dyDescent="0.2">
      <c r="A3" s="124" t="s">
        <v>0</v>
      </c>
      <c r="B3" s="125" t="s">
        <v>27</v>
      </c>
      <c r="C3" s="119" t="s">
        <v>1</v>
      </c>
      <c r="D3" s="126" t="s">
        <v>40</v>
      </c>
      <c r="E3" s="119" t="s">
        <v>14</v>
      </c>
      <c r="F3" s="119"/>
      <c r="G3" s="119"/>
      <c r="H3" s="118" t="s">
        <v>4</v>
      </c>
      <c r="I3" s="118"/>
      <c r="J3" s="118"/>
      <c r="K3" s="21" t="s">
        <v>16</v>
      </c>
      <c r="L3" s="21" t="s">
        <v>17</v>
      </c>
      <c r="M3" s="22" t="s">
        <v>10</v>
      </c>
      <c r="W3" s="38"/>
    </row>
    <row r="4" spans="1:23" ht="109.5" customHeight="1" x14ac:dyDescent="0.2">
      <c r="A4" s="124"/>
      <c r="B4" s="125"/>
      <c r="C4" s="119"/>
      <c r="D4" s="126"/>
      <c r="E4" s="59" t="s">
        <v>11</v>
      </c>
      <c r="F4" s="55" t="s">
        <v>12</v>
      </c>
      <c r="G4" s="40" t="s">
        <v>13</v>
      </c>
      <c r="H4" s="45" t="s">
        <v>3</v>
      </c>
      <c r="I4" s="46" t="s">
        <v>2</v>
      </c>
      <c r="J4" s="47" t="s">
        <v>7</v>
      </c>
      <c r="K4" s="17" t="s">
        <v>19</v>
      </c>
      <c r="L4" s="3" t="s">
        <v>15</v>
      </c>
      <c r="M4" s="46" t="s">
        <v>42</v>
      </c>
    </row>
    <row r="5" spans="1:23" s="5" customFormat="1" ht="33" customHeight="1" x14ac:dyDescent="0.25">
      <c r="A5" s="10">
        <v>1</v>
      </c>
      <c r="B5" s="27" t="s">
        <v>31</v>
      </c>
      <c r="C5" s="11" t="s">
        <v>36</v>
      </c>
      <c r="D5" s="41">
        <v>1923</v>
      </c>
      <c r="E5" s="60">
        <v>20.76</v>
      </c>
      <c r="F5" s="56">
        <v>20</v>
      </c>
      <c r="G5" s="35">
        <v>30</v>
      </c>
      <c r="H5" s="48">
        <f t="shared" ref="H5:H8" si="0">AVERAGE(E5:G5)</f>
        <v>23.58666666666667</v>
      </c>
      <c r="I5" s="49">
        <f>STDEV(E5:G5)</f>
        <v>5.5670937959884599</v>
      </c>
      <c r="J5" s="49">
        <f t="shared" ref="J5:J8" si="1">(I5/H5)*100</f>
        <v>23.602715358910935</v>
      </c>
      <c r="K5" s="31" t="s">
        <v>41</v>
      </c>
      <c r="L5" s="39">
        <f>IF(K5="не установлена",H5,IF(K5&gt;=H5,H5,K5))</f>
        <v>23.58666666666667</v>
      </c>
      <c r="M5" s="52">
        <f>L5*D5</f>
        <v>45357.16</v>
      </c>
      <c r="N5" s="12"/>
    </row>
    <row r="6" spans="1:23" s="5" customFormat="1" ht="47.25" x14ac:dyDescent="0.25">
      <c r="A6" s="26">
        <v>2</v>
      </c>
      <c r="B6" s="27" t="s">
        <v>32</v>
      </c>
      <c r="C6" s="11" t="s">
        <v>37</v>
      </c>
      <c r="D6" s="41">
        <v>204</v>
      </c>
      <c r="E6" s="60">
        <v>71.66</v>
      </c>
      <c r="F6" s="56">
        <v>70</v>
      </c>
      <c r="G6" s="35">
        <v>80</v>
      </c>
      <c r="H6" s="50">
        <f t="shared" si="0"/>
        <v>73.88666666666667</v>
      </c>
      <c r="I6" s="51">
        <f t="shared" ref="I6:I8" si="2">STDEV(E6:G6)</f>
        <v>5.3589675622579893</v>
      </c>
      <c r="J6" s="51">
        <f t="shared" si="1"/>
        <v>7.2529561882044433</v>
      </c>
      <c r="K6" s="31" t="s">
        <v>41</v>
      </c>
      <c r="L6" s="39">
        <f>IF(K6="не установлена",H6,IF(K6&gt;=H6,H6,K6))</f>
        <v>73.88666666666667</v>
      </c>
      <c r="M6" s="52">
        <f t="shared" ref="M6:M8" si="3">L6*D6</f>
        <v>15072.880000000001</v>
      </c>
      <c r="N6" s="12"/>
    </row>
    <row r="7" spans="1:23" s="5" customFormat="1" ht="47.25" x14ac:dyDescent="0.25">
      <c r="A7" s="10">
        <v>3</v>
      </c>
      <c r="B7" s="27" t="s">
        <v>33</v>
      </c>
      <c r="C7" s="11" t="s">
        <v>38</v>
      </c>
      <c r="D7" s="41">
        <v>500</v>
      </c>
      <c r="E7" s="60">
        <v>232.93</v>
      </c>
      <c r="F7" s="56">
        <v>150</v>
      </c>
      <c r="G7" s="35">
        <v>150</v>
      </c>
      <c r="H7" s="48">
        <f t="shared" si="0"/>
        <v>177.64333333333335</v>
      </c>
      <c r="I7" s="49">
        <f t="shared" si="2"/>
        <v>47.879657823895577</v>
      </c>
      <c r="J7" s="49">
        <f t="shared" si="1"/>
        <v>26.952690498130472</v>
      </c>
      <c r="K7" s="31" t="s">
        <v>41</v>
      </c>
      <c r="L7" s="39">
        <f>IF(K7="не установлена",H7,IF(K7&gt;=H7,H7,K7))</f>
        <v>177.64333333333335</v>
      </c>
      <c r="M7" s="52">
        <f t="shared" si="3"/>
        <v>88821.666666666672</v>
      </c>
      <c r="N7" s="12"/>
    </row>
    <row r="8" spans="1:23" s="5" customFormat="1" ht="31.5" x14ac:dyDescent="0.25">
      <c r="A8" s="10">
        <v>4</v>
      </c>
      <c r="B8" s="27" t="s">
        <v>34</v>
      </c>
      <c r="C8" s="11" t="s">
        <v>39</v>
      </c>
      <c r="D8" s="41">
        <v>50</v>
      </c>
      <c r="E8" s="60">
        <v>1373.95</v>
      </c>
      <c r="F8" s="56">
        <v>1500</v>
      </c>
      <c r="G8" s="35">
        <v>1500</v>
      </c>
      <c r="H8" s="48">
        <f t="shared" si="0"/>
        <v>1457.9833333333333</v>
      </c>
      <c r="I8" s="49">
        <f t="shared" si="2"/>
        <v>72.775001431352308</v>
      </c>
      <c r="J8" s="49">
        <f t="shared" si="1"/>
        <v>4.9914837685400366</v>
      </c>
      <c r="K8" s="31">
        <v>1700</v>
      </c>
      <c r="L8" s="39">
        <f>IF(K8="не установлена",H8,IF(K8&gt;=H8,H8,K8))</f>
        <v>1457.9833333333333</v>
      </c>
      <c r="M8" s="52">
        <f t="shared" si="3"/>
        <v>72899.166666666672</v>
      </c>
      <c r="N8" s="12"/>
    </row>
    <row r="9" spans="1:23" s="5" customFormat="1" ht="15.75" x14ac:dyDescent="0.25">
      <c r="A9" s="34"/>
      <c r="B9" s="29" t="s">
        <v>35</v>
      </c>
      <c r="C9" s="28"/>
      <c r="D9" s="28"/>
      <c r="E9" s="28"/>
      <c r="F9" s="28"/>
      <c r="G9" s="28"/>
      <c r="H9" s="28"/>
      <c r="I9" s="28"/>
      <c r="J9" s="28"/>
      <c r="K9" s="28"/>
      <c r="L9" s="57">
        <f>SUM(L5:L8)</f>
        <v>1733.1</v>
      </c>
      <c r="M9" s="30"/>
    </row>
    <row r="10" spans="1:23" s="5" customFormat="1" ht="18.75" customHeight="1" x14ac:dyDescent="0.2">
      <c r="A10" s="121" t="s">
        <v>6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9"/>
      <c r="L10" s="7"/>
      <c r="M10" s="32">
        <f>SUM(M5:M8)</f>
        <v>222150.87333333335</v>
      </c>
    </row>
    <row r="11" spans="1:23" s="5" customFormat="1" ht="18.75" x14ac:dyDescent="0.2">
      <c r="A11" s="18"/>
      <c r="B11" s="18" t="s">
        <v>48</v>
      </c>
      <c r="C11" s="19"/>
      <c r="D11" s="19"/>
      <c r="E11" s="19"/>
      <c r="F11" s="19"/>
      <c r="G11" s="19"/>
      <c r="H11" s="19"/>
      <c r="I11" s="19"/>
      <c r="J11" s="19"/>
      <c r="K11" s="19"/>
      <c r="L11" s="33">
        <v>222150</v>
      </c>
      <c r="M11" s="8"/>
    </row>
    <row r="12" spans="1:23" s="5" customFormat="1" ht="14.45" customHeight="1" x14ac:dyDescent="0.2">
      <c r="A12" s="18"/>
      <c r="B12" s="18" t="s">
        <v>46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8"/>
    </row>
    <row r="13" spans="1:23" s="5" customFormat="1" ht="14.45" customHeight="1" x14ac:dyDescent="0.2">
      <c r="A13" s="18"/>
      <c r="B13" s="36" t="s">
        <v>43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8"/>
    </row>
    <row r="14" spans="1:23" s="5" customFormat="1" ht="16.5" customHeight="1" x14ac:dyDescent="0.3">
      <c r="A14" s="18"/>
      <c r="B14" s="54" t="s">
        <v>49</v>
      </c>
      <c r="C14" s="19"/>
      <c r="D14" s="19"/>
      <c r="E14" s="19"/>
      <c r="F14" s="58">
        <f>L9</f>
        <v>1733.1</v>
      </c>
      <c r="G14" s="19"/>
      <c r="H14" s="19"/>
      <c r="I14" s="19"/>
      <c r="J14" s="19"/>
      <c r="K14" s="19"/>
      <c r="L14" s="19"/>
      <c r="M14" s="8"/>
    </row>
    <row r="15" spans="1:23" s="5" customFormat="1" ht="14.45" customHeight="1" x14ac:dyDescent="0.25">
      <c r="A15" s="18"/>
      <c r="B15" s="53" t="s">
        <v>47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8"/>
    </row>
    <row r="16" spans="1:23" s="6" customFormat="1" x14ac:dyDescent="0.2">
      <c r="A16" s="123" t="s">
        <v>5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spans="1:13" s="6" customFormat="1" ht="15" x14ac:dyDescent="0.2">
      <c r="A17" s="20"/>
      <c r="B17" s="65" t="s">
        <v>20</v>
      </c>
      <c r="C17" s="120">
        <f>SUM(L11)*20/120</f>
        <v>37025</v>
      </c>
      <c r="D17" s="1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s="6" customFormat="1" ht="15" x14ac:dyDescent="0.2">
      <c r="A18" s="20"/>
      <c r="B18" s="62" t="s">
        <v>22</v>
      </c>
      <c r="C18" s="63">
        <v>0</v>
      </c>
      <c r="D18" s="64">
        <f>L11*C18</f>
        <v>0</v>
      </c>
      <c r="E18" s="20"/>
      <c r="F18" s="20"/>
      <c r="G18" s="20"/>
      <c r="H18" s="20"/>
      <c r="I18" s="20"/>
      <c r="J18" s="20"/>
      <c r="K18" s="20"/>
      <c r="L18" s="20"/>
      <c r="M18" s="20"/>
    </row>
    <row r="19" spans="1:13" s="6" customFormat="1" ht="15.75" x14ac:dyDescent="0.25">
      <c r="A19" s="1"/>
      <c r="B19" s="66" t="s">
        <v>23</v>
      </c>
      <c r="C19" s="67">
        <v>0.05</v>
      </c>
      <c r="D19" s="61">
        <f>L11*C19</f>
        <v>11107.5</v>
      </c>
      <c r="E19" s="1"/>
      <c r="F19" s="1"/>
      <c r="G19" s="1"/>
      <c r="H19" s="1"/>
      <c r="I19" s="24" t="s">
        <v>28</v>
      </c>
      <c r="J19" s="1"/>
      <c r="K19" s="1"/>
      <c r="L19" s="1"/>
      <c r="M19" s="1"/>
    </row>
    <row r="20" spans="1:13" s="6" customFormat="1" ht="30" x14ac:dyDescent="0.25">
      <c r="A20" s="1"/>
      <c r="B20" s="71" t="s">
        <v>24</v>
      </c>
      <c r="C20" s="72">
        <v>7.4999999999999997E-2</v>
      </c>
      <c r="D20" s="64">
        <f>L11*C20</f>
        <v>16661.25</v>
      </c>
      <c r="E20" s="1"/>
      <c r="F20" s="1"/>
      <c r="G20" s="1"/>
      <c r="H20" s="1"/>
      <c r="I20" s="25"/>
      <c r="J20" s="1"/>
      <c r="K20" s="1"/>
      <c r="L20" s="1"/>
      <c r="M20" s="1"/>
    </row>
    <row r="21" spans="1:13" s="6" customFormat="1" ht="31.5" x14ac:dyDescent="0.25">
      <c r="A21" s="1"/>
      <c r="B21" s="68" t="s">
        <v>45</v>
      </c>
      <c r="C21" s="69">
        <v>0.1</v>
      </c>
      <c r="D21" s="70">
        <f>L11*C21</f>
        <v>22215</v>
      </c>
      <c r="E21" s="1"/>
      <c r="F21" s="15"/>
      <c r="G21" s="1"/>
      <c r="H21" s="1"/>
      <c r="I21" s="25" t="s">
        <v>29</v>
      </c>
      <c r="J21" s="1"/>
      <c r="K21" s="1"/>
      <c r="L21" s="1"/>
      <c r="M21" s="1"/>
    </row>
    <row r="22" spans="1:13" s="6" customFormat="1" x14ac:dyDescent="0.2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s="5" customFormat="1" x14ac:dyDescent="0.2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s="5" customFormat="1" x14ac:dyDescent="0.2">
      <c r="A24" s="1"/>
      <c r="B24" s="14"/>
      <c r="C24" s="1"/>
      <c r="D24" s="1"/>
      <c r="E24" s="1"/>
      <c r="F24" s="15"/>
      <c r="G24" s="1"/>
      <c r="H24" s="1"/>
      <c r="I24" s="1"/>
      <c r="J24" s="1"/>
      <c r="K24" s="1"/>
      <c r="L24" s="1"/>
      <c r="M24" s="1"/>
    </row>
    <row r="25" spans="1:13" s="5" customFormat="1" x14ac:dyDescent="0.2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s="5" customFormat="1" x14ac:dyDescent="0.2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s="5" customFormat="1" x14ac:dyDescent="0.2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5" customFormat="1" x14ac:dyDescent="0.2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s="5" customFormat="1" x14ac:dyDescent="0.2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5" customFormat="1" x14ac:dyDescent="0.2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s="5" customFormat="1" x14ac:dyDescent="0.2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s="5" customFormat="1" x14ac:dyDescent="0.2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5" s="5" customFormat="1" x14ac:dyDescent="0.2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5" s="5" customFormat="1" x14ac:dyDescent="0.2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5" s="5" customFormat="1" x14ac:dyDescent="0.2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8" spans="1:15" ht="19.5" customHeight="1" x14ac:dyDescent="0.2">
      <c r="B38" s="1"/>
      <c r="O38" s="4"/>
    </row>
    <row r="39" spans="1:15" ht="19.5" customHeight="1" x14ac:dyDescent="0.2">
      <c r="B39" s="1"/>
      <c r="O39" s="4"/>
    </row>
    <row r="40" spans="1:15" ht="19.5" customHeight="1" x14ac:dyDescent="0.2">
      <c r="B40" s="1"/>
      <c r="O40" s="4"/>
    </row>
    <row r="41" spans="1:15" ht="29.25" customHeight="1" x14ac:dyDescent="0.2">
      <c r="B41" s="1"/>
    </row>
  </sheetData>
  <mergeCells count="10">
    <mergeCell ref="C17:D17"/>
    <mergeCell ref="A10:J10"/>
    <mergeCell ref="A16:M16"/>
    <mergeCell ref="A2:M2"/>
    <mergeCell ref="A3:A4"/>
    <mergeCell ref="B3:B4"/>
    <mergeCell ref="C3:C4"/>
    <mergeCell ref="D3:D4"/>
    <mergeCell ref="E3:G3"/>
    <mergeCell ref="H3:J3"/>
  </mergeCells>
  <pageMargins left="0.7" right="0.7" top="0.75" bottom="0.75" header="0.3" footer="0.3"/>
  <pageSetup paperSize="9" scale="41" orientation="portrait" verticalDpi="0" r:id="rId1"/>
  <colBreaks count="1" manualBreakCount="1">
    <brk id="13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на 3 предложения</vt:lpstr>
      <vt:lpstr>Набор услуг</vt:lpstr>
      <vt:lpstr>'на 3 предложения'!Область_печати</vt:lpstr>
      <vt:lpstr>'Набор услуг'!Область_печати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Калёнов Руслан Абдрахманович</cp:lastModifiedBy>
  <cp:lastPrinted>2025-04-21T13:52:22Z</cp:lastPrinted>
  <dcterms:created xsi:type="dcterms:W3CDTF">2014-01-15T18:15:09Z</dcterms:created>
  <dcterms:modified xsi:type="dcterms:W3CDTF">2026-05-18T07:08:56Z</dcterms:modified>
</cp:coreProperties>
</file>