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Владимир июль-август" sheetId="3" r:id="rId1"/>
    <sheet name="Владимир 2026-2027" sheetId="4" r:id="rId2"/>
  </sheets>
  <definedNames>
    <definedName name="_ftn1" localSheetId="0">'Владимир июль-август'!#REF!</definedName>
    <definedName name="_ftnref1" localSheetId="0">'Владимир июль-август'!#REF!</definedName>
    <definedName name="_xlnm._FilterDatabase" localSheetId="1" hidden="1">'Владимир 2026-2027'!$A$12:$P$66</definedName>
    <definedName name="_xlnm.Print_Area" localSheetId="1">'Владимир 2026-2027'!$A$8:$P$70</definedName>
    <definedName name="_xlnm.Print_Area" localSheetId="0">'Владимир июль-август'!$A$1:$P$21</definedName>
  </definedNames>
  <calcPr calcId="152511"/>
</workbook>
</file>

<file path=xl/calcChain.xml><?xml version="1.0" encoding="utf-8"?>
<calcChain xmlns="http://schemas.openxmlformats.org/spreadsheetml/2006/main">
  <c r="N18" i="3" l="1"/>
  <c r="H62" i="4" l="1"/>
  <c r="H61" i="4"/>
  <c r="H59" i="4"/>
  <c r="H58" i="4"/>
  <c r="H57" i="4"/>
  <c r="N53" i="4"/>
  <c r="M53" i="4"/>
  <c r="I53" i="4"/>
  <c r="P53" i="4" s="1"/>
  <c r="N52" i="4"/>
  <c r="M52" i="4"/>
  <c r="I52" i="4"/>
  <c r="P52" i="4" s="1"/>
  <c r="P50" i="4"/>
  <c r="N50" i="4"/>
  <c r="M50" i="4"/>
  <c r="I50" i="4"/>
  <c r="P49" i="4"/>
  <c r="P51" i="4" s="1"/>
  <c r="N49" i="4"/>
  <c r="M49" i="4"/>
  <c r="I49" i="4"/>
  <c r="N47" i="4"/>
  <c r="M47" i="4"/>
  <c r="I47" i="4"/>
  <c r="P47" i="4" s="1"/>
  <c r="N46" i="4"/>
  <c r="M46" i="4"/>
  <c r="I46" i="4"/>
  <c r="P46" i="4" s="1"/>
  <c r="P48" i="4" s="1"/>
  <c r="N44" i="4"/>
  <c r="M44" i="4"/>
  <c r="I44" i="4"/>
  <c r="P44" i="4" s="1"/>
  <c r="N43" i="4"/>
  <c r="M43" i="4"/>
  <c r="I43" i="4"/>
  <c r="P43" i="4" s="1"/>
  <c r="N41" i="4"/>
  <c r="M41" i="4"/>
  <c r="I41" i="4"/>
  <c r="P41" i="4" s="1"/>
  <c r="N40" i="4"/>
  <c r="M40" i="4"/>
  <c r="I40" i="4"/>
  <c r="P40" i="4" s="1"/>
  <c r="P42" i="4" s="1"/>
  <c r="P38" i="4"/>
  <c r="N38" i="4"/>
  <c r="M38" i="4"/>
  <c r="I38" i="4"/>
  <c r="P37" i="4"/>
  <c r="P39" i="4" s="1"/>
  <c r="N37" i="4"/>
  <c r="M37" i="4"/>
  <c r="I37" i="4"/>
  <c r="N35" i="4"/>
  <c r="M35" i="4"/>
  <c r="I35" i="4"/>
  <c r="P35" i="4" s="1"/>
  <c r="N34" i="4"/>
  <c r="M34" i="4"/>
  <c r="I34" i="4"/>
  <c r="P34" i="4" s="1"/>
  <c r="N32" i="4"/>
  <c r="M32" i="4"/>
  <c r="I32" i="4"/>
  <c r="P32" i="4" s="1"/>
  <c r="N31" i="4"/>
  <c r="M31" i="4"/>
  <c r="I31" i="4"/>
  <c r="P31" i="4" s="1"/>
  <c r="P33" i="4" s="1"/>
  <c r="N29" i="4"/>
  <c r="M29" i="4"/>
  <c r="I29" i="4"/>
  <c r="P29" i="4" s="1"/>
  <c r="N28" i="4"/>
  <c r="M28" i="4"/>
  <c r="I28" i="4"/>
  <c r="P28" i="4" s="1"/>
  <c r="P26" i="4"/>
  <c r="N26" i="4"/>
  <c r="M26" i="4"/>
  <c r="I26" i="4"/>
  <c r="P25" i="4"/>
  <c r="P27" i="4" s="1"/>
  <c r="N25" i="4"/>
  <c r="M25" i="4"/>
  <c r="I25" i="4"/>
  <c r="N23" i="4"/>
  <c r="M23" i="4"/>
  <c r="I23" i="4"/>
  <c r="I58" i="4" s="1"/>
  <c r="N22" i="4"/>
  <c r="M22" i="4"/>
  <c r="I22" i="4"/>
  <c r="P22" i="4" s="1"/>
  <c r="N20" i="4"/>
  <c r="M20" i="4"/>
  <c r="I20" i="4"/>
  <c r="P20" i="4" s="1"/>
  <c r="N19" i="4"/>
  <c r="M19" i="4"/>
  <c r="I19" i="4"/>
  <c r="I61" i="4" s="1"/>
  <c r="N17" i="4"/>
  <c r="M17" i="4"/>
  <c r="I17" i="4"/>
  <c r="P17" i="4" s="1"/>
  <c r="P18" i="4" s="1"/>
  <c r="P15" i="4"/>
  <c r="P16" i="4" s="1"/>
  <c r="N15" i="4"/>
  <c r="M15" i="4"/>
  <c r="I15" i="4"/>
  <c r="N13" i="4"/>
  <c r="M13" i="4"/>
  <c r="I13" i="4"/>
  <c r="I57" i="4" s="1"/>
  <c r="P30" i="4" l="1"/>
  <c r="P36" i="4"/>
  <c r="P45" i="4"/>
  <c r="P54" i="4"/>
  <c r="P13" i="4"/>
  <c r="P23" i="4"/>
  <c r="P62" i="4" s="1"/>
  <c r="I59" i="4"/>
  <c r="I62" i="4"/>
  <c r="P19" i="4"/>
  <c r="N14" i="3"/>
  <c r="K14" i="3"/>
  <c r="K16" i="3"/>
  <c r="N16" i="3"/>
  <c r="P57" i="4" l="1"/>
  <c r="P14" i="4"/>
  <c r="P59" i="4"/>
  <c r="P24" i="4"/>
  <c r="P61" i="4"/>
  <c r="P21" i="4"/>
  <c r="P58" i="4"/>
  <c r="P55" i="4" l="1"/>
</calcChain>
</file>

<file path=xl/sharedStrings.xml><?xml version="1.0" encoding="utf-8"?>
<sst xmlns="http://schemas.openxmlformats.org/spreadsheetml/2006/main" count="294" uniqueCount="75">
  <si>
    <t>Единица измерения</t>
  </si>
  <si>
    <t>Ценовые значения анализа рынка</t>
  </si>
  <si>
    <t>Ср. рыночная цена за единицу (руб.)</t>
  </si>
  <si>
    <t>Цена за ед.(руб.)</t>
  </si>
  <si>
    <t>Итоговое значение НМЦК (ЦК) (руб.)</t>
  </si>
  <si>
    <t>Коэффициент вариации (V)</t>
  </si>
  <si>
    <t xml:space="preserve">№
п/п
</t>
  </si>
  <si>
    <t>Обоснование цены контракта, заключаемого с единственным поставщиком (подрядчиком, исполнителем) (ЦК)</t>
  </si>
  <si>
    <t>Типовая принадлежность</t>
  </si>
  <si>
    <t>Расчет (ЦК)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</si>
  <si>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</si>
  <si>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</si>
  <si>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
</t>
  </si>
  <si>
    <t>Итого НМЦК (ЦК):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</si>
  <si>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</si>
  <si>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</si>
  <si>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x</t>
  </si>
  <si>
    <t xml:space="preserve">Начальная сумма единиц работы (услуги) </t>
  </si>
  <si>
    <t>квадратный метр</t>
  </si>
  <si>
    <t>Кол-во кв. м.</t>
  </si>
  <si>
    <t>КНЗ</t>
  </si>
  <si>
    <t xml:space="preserve">Наименование товара, работы, услуги по КТРУ </t>
  </si>
  <si>
    <t xml:space="preserve"> Наименование товара, работы, услуги согласно описанию объекта закупки</t>
  </si>
  <si>
    <t xml:space="preserve">Услуги по уборке </t>
  </si>
  <si>
    <t xml:space="preserve">Итого за июль 2026 г. (1 этап) </t>
  </si>
  <si>
    <t xml:space="preserve">Итого за август 2026 г. (2 этап) </t>
  </si>
  <si>
    <t>Обоснование начальной (максимальной) цены контракта (НМЦК)</t>
  </si>
  <si>
    <r>
      <rPr>
        <b/>
        <sz val="12"/>
        <color rgb="FFFF0000"/>
        <rFont val="Times New Roman"/>
        <family val="1"/>
        <charset val="204"/>
      </rPr>
      <t xml:space="preserve">Дата подготовки обоснования начальной (максимальной) цены контракта (НМЦК): </t>
    </r>
    <r>
      <rPr>
        <sz val="12"/>
        <color rgb="FFFF0000"/>
        <rFont val="Times New Roman"/>
        <family val="1"/>
        <charset val="204"/>
      </rPr>
      <t>11.06.2026</t>
    </r>
  </si>
  <si>
    <r>
      <rPr>
        <b/>
        <sz val="12"/>
        <color rgb="FFFF0000"/>
        <rFont val="Times New Roman"/>
        <family val="1"/>
        <charset val="204"/>
      </rPr>
      <t xml:space="preserve">Предмет контракта: </t>
    </r>
    <r>
      <rPr>
        <sz val="12"/>
        <color rgb="FFFF0000"/>
        <rFont val="Times New Roman"/>
        <family val="1"/>
        <charset val="204"/>
      </rPr>
      <t>Оказание услуг по комплексной уборке административных зданий и территорий, прилегающих к административным зданиям для обеспечения нужд Управления Федерального казначейства по Липецкой области.</t>
    </r>
  </si>
  <si>
    <r>
      <rPr>
        <b/>
        <sz val="12"/>
        <color rgb="FFFF0000"/>
        <rFont val="Times New Roman"/>
        <family val="1"/>
        <charset val="204"/>
      </rPr>
      <t>Используемый метод определения  начальной (максимальной) цены контракта (НМЦК):</t>
    </r>
    <r>
      <rPr>
        <sz val="12"/>
        <color rgb="FFFF0000"/>
        <rFont val="Times New Roman"/>
        <family val="1"/>
        <charset val="204"/>
      </rPr>
      <t xml:space="preserve"> В соответствии со статьёй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для определения начальной максимальной цены контракта заказчиком применяется метод сопоставимых рыночных цен (анализа рынка) с использованием информации о ценах услуг, полученной по запросу заказчика у исполнителей, осуществляющих оказание услуг, идентичных планируемым к закупке.</t>
    </r>
  </si>
  <si>
    <r>
      <rPr>
        <b/>
        <sz val="12"/>
        <color rgb="FFFF0000"/>
        <rFont val="Times New Roman"/>
        <family val="1"/>
        <charset val="204"/>
      </rPr>
      <t xml:space="preserve">Реквизиты запросов ценовой информации (в т.ч. в ЕИС): </t>
    </r>
    <r>
      <rPr>
        <sz val="12"/>
        <color rgb="FFFF0000"/>
        <rFont val="Times New Roman"/>
        <family val="1"/>
        <charset val="204"/>
      </rPr>
      <t>Запрос направлен в 5 организаций: исх. от 04.06.2026 № 50-32-41/3740, в ЕИС от 05.06.2026 г. № 0828100000726000579
Ответ получен от 3 (трех) организаций на основании данной информации произведен расчет НМЦК (ЦК): Источник № 1 - вх  от 09.06.2026 № 6527, Источник № 2 - вх от 09.06.2026 № 6529, Источник № 3 - вх от 09.06.2026 № 6528</t>
    </r>
  </si>
  <si>
    <t>№ п/п</t>
  </si>
  <si>
    <t xml:space="preserve">Наименование товара, работы, услуги по КТРУ  </t>
  </si>
  <si>
    <t xml:space="preserve"> Типовая принадлежность</t>
  </si>
  <si>
    <t>Кол-во дней</t>
  </si>
  <si>
    <t xml:space="preserve">Кол-во (площадь подлежащая уборке в день* на количество  дней уборки в данном месяце),м2
</t>
  </si>
  <si>
    <t>Расчет НМЦК (ЦК)</t>
  </si>
  <si>
    <t>Источник №1 от 09.06.2026 № 6527</t>
  </si>
  <si>
    <t>Источник №2 от 09.06.2026 № 6529</t>
  </si>
  <si>
    <t>Источник №3 от 09.06.2026 № 6528</t>
  </si>
  <si>
    <t xml:space="preserve">Цена за ед. (руб.)
</t>
  </si>
  <si>
    <t>Уборка помещений (УФК)</t>
  </si>
  <si>
    <t>кв.м.</t>
  </si>
  <si>
    <t xml:space="preserve">Итого за сентябрь 2026 г. (1 этап) </t>
  </si>
  <si>
    <t xml:space="preserve">Итого за октябрь 2026 г. (2 этап) </t>
  </si>
  <si>
    <t xml:space="preserve">Итого за ноябрь 2026 г. (3 этап) </t>
  </si>
  <si>
    <t>Уборка помещений (ЦОКР)</t>
  </si>
  <si>
    <t xml:space="preserve">Итого за декабрь 2026 г. (4 этап) </t>
  </si>
  <si>
    <t xml:space="preserve">Итого за январь 2027 г. (5 этап) </t>
  </si>
  <si>
    <t xml:space="preserve">Итого за февраль 2027 г. (6 этап) </t>
  </si>
  <si>
    <t xml:space="preserve">Итого за март 2027 г. (7 этап) </t>
  </si>
  <si>
    <t xml:space="preserve">Итого за апрель 2027 г. (8 этап) </t>
  </si>
  <si>
    <t xml:space="preserve">Итого за май 2027 г. (9 этап) </t>
  </si>
  <si>
    <t xml:space="preserve">Итого за июнь 2027 г. (10  этап) </t>
  </si>
  <si>
    <t xml:space="preserve">Итого за июль 2027 г. (11 этап) </t>
  </si>
  <si>
    <t xml:space="preserve">Итого за август 2027 г. (12 этап) </t>
  </si>
  <si>
    <t xml:space="preserve">Итого за сентябрь 2027 г. (13 этап) </t>
  </si>
  <si>
    <t xml:space="preserve">Итого за октябрь 2027 г. (14 этап) </t>
  </si>
  <si>
    <t xml:space="preserve">Итого за ноябрь 2027 г. (15 этап) </t>
  </si>
  <si>
    <t>в том числе:</t>
  </si>
  <si>
    <t>Общая стоимость оказания услуг по уборке помещений (УФК)</t>
  </si>
  <si>
    <t>Общая стоимость оказания услуг по уборке помещений (ЦОКР)</t>
  </si>
  <si>
    <t>Стоимость оказания услуг по уборке помещений (2026) (УФК)</t>
  </si>
  <si>
    <t>Стоимость оказания услуг по уборке помещений (2026) (ЦОКР)</t>
  </si>
  <si>
    <t>Стоимость оказания услуг по уборке помещений (2027) (УФК)</t>
  </si>
  <si>
    <t>Стоимость оказания услуг по уборке помещений (2027) (ЦОКР)</t>
  </si>
  <si>
    <t>Начальная сумма единиц работы (услуги):</t>
  </si>
  <si>
    <r>
      <t>Предмет контракта</t>
    </r>
    <r>
      <rPr>
        <sz val="12"/>
        <rFont val="Times New Roman"/>
        <family val="1"/>
        <charset val="204"/>
      </rPr>
      <t xml:space="preserve"> Оказание услуг по комплексной уборке административных зданий для обеспечения нужд Управления Федерального казначейства по Владимирской области.</t>
    </r>
  </si>
  <si>
    <r>
      <t xml:space="preserve">Используемый метод определения  </t>
    </r>
    <r>
      <rPr>
        <sz val="12"/>
        <rFont val="Times New Roman"/>
        <family val="1"/>
        <charset val="204"/>
      </rPr>
      <t>цены контракта, заключаемого с единственным поставщиком (подрядчиком, исполнителем) (ЦК):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 (подрядчика, исполнителя), обладающих опытом поставок соответствующего товара (выполнения работ, оказания услуг).</t>
    </r>
  </si>
  <si>
    <t>Источник №1 от 25.06.2026 № 7063</t>
  </si>
  <si>
    <t>Источник №3 от 25.06.2026 № 7065</t>
  </si>
  <si>
    <t xml:space="preserve">Услуги по комплексной уборке административных зданий </t>
  </si>
  <si>
    <t>Дата подготовки обоснования цены контракта, заключаемого с единственным поставщиком (подрядчиком, исполнителем) (ЦК): 30.06.2026</t>
  </si>
  <si>
    <t xml:space="preserve">Реквизиты запросов ценовой информации (в т.ч. в ЕИС): Запрос направлен в 5 организаций: исх. от 23.06.2026 № 50-08-28/4139, в ЕИС  от 23.06.2026 № 0828100000726000613.
Ответ получен от 3 (трех) организаций на основании данной информации произведен расчет (ЦК): Источник № 1 - вх от 25.06.2026 № 7063, Источник № 2 - вх от 30.06.2026 № 7174 Источник № 3 - вх от 25.06.2026 № 7065
</t>
  </si>
  <si>
    <t xml:space="preserve">Источник №2  от 30.06.2026 № 7174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</si>
</sst>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43" fontId="29" fillId="0" borderId="0" applyFont="0" applyFill="0" applyBorder="0" applyAlignment="0" applyProtection="0"/>
    <xf numFmtId="0" fontId="1" fillId="0" borderId="0"/>
    <xf numFmtId="0" fontId="30" fillId="0" borderId="0"/>
  </cellStyleXfs>
  <cellXfs count="187">
    <xf numFmtId="0" fontId="0" fillId="0" borderId="0" xfId="0"/>
    <xf numFmtId="0" fontId="0" fillId="15" borderId="0" xfId="0" applyFill="1"/>
    <xf numFmtId="0" fontId="27" fillId="15" borderId="0" xfId="0" applyFont="1" applyFill="1"/>
    <xf numFmtId="0" fontId="24" fillId="15" borderId="0" xfId="0" applyFont="1" applyFill="1"/>
    <xf numFmtId="0" fontId="24" fillId="0" borderId="0" xfId="0" applyFont="1" applyFill="1"/>
    <xf numFmtId="0" fontId="26" fillId="15" borderId="0" xfId="0" applyFont="1" applyFill="1" applyAlignment="1">
      <alignment horizontal="right" vertical="top"/>
    </xf>
    <xf numFmtId="0" fontId="26" fillId="15" borderId="0" xfId="0" applyFont="1" applyFill="1"/>
    <xf numFmtId="0" fontId="6" fillId="15" borderId="0" xfId="0" applyFont="1" applyFill="1"/>
    <xf numFmtId="0" fontId="26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6" fillId="15" borderId="0" xfId="0" applyFont="1" applyFill="1" applyBorder="1" applyAlignment="1">
      <alignment wrapText="1"/>
    </xf>
    <xf numFmtId="0" fontId="26" fillId="15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0" fontId="25" fillId="0" borderId="0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wrapText="1"/>
    </xf>
    <xf numFmtId="0" fontId="26" fillId="15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4" fontId="26" fillId="15" borderId="0" xfId="0" applyNumberFormat="1" applyFont="1" applyFill="1" applyBorder="1" applyAlignment="1">
      <alignment horizontal="right" vertical="center"/>
    </xf>
    <xf numFmtId="0" fontId="26" fillId="15" borderId="0" xfId="0" applyFont="1" applyFill="1"/>
    <xf numFmtId="0" fontId="6" fillId="15" borderId="0" xfId="0" applyFont="1" applyFill="1"/>
    <xf numFmtId="164" fontId="26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164" fontId="26" fillId="15" borderId="0" xfId="0" applyNumberFormat="1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" xfId="0" applyFont="1" applyFill="1" applyBorder="1"/>
    <xf numFmtId="0" fontId="6" fillId="15" borderId="1" xfId="0" applyFont="1" applyFill="1" applyBorder="1" applyAlignment="1">
      <alignment horizontal="left" vertical="top" wrapText="1"/>
    </xf>
    <xf numFmtId="0" fontId="6" fillId="15" borderId="11" xfId="0" applyFont="1" applyFill="1" applyBorder="1" applyAlignment="1">
      <alignment horizontal="center" vertical="center"/>
    </xf>
    <xf numFmtId="4" fontId="31" fillId="16" borderId="1" xfId="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/>
    </xf>
    <xf numFmtId="4" fontId="32" fillId="16" borderId="13" xfId="0" applyNumberFormat="1" applyFont="1" applyFill="1" applyBorder="1" applyAlignment="1">
      <alignment horizontal="center" vertical="center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6" fillId="16" borderId="13" xfId="0" applyNumberFormat="1" applyFont="1" applyFill="1" applyBorder="1" applyAlignment="1">
      <alignment horizontal="center" vertical="center"/>
    </xf>
    <xf numFmtId="4" fontId="34" fillId="16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wrapText="1"/>
    </xf>
    <xf numFmtId="4" fontId="32" fillId="16" borderId="1" xfId="0" applyNumberFormat="1" applyFont="1" applyFill="1" applyBorder="1" applyAlignment="1">
      <alignment horizontal="center" vertical="center"/>
    </xf>
    <xf numFmtId="0" fontId="25" fillId="15" borderId="0" xfId="0" applyFont="1" applyFill="1" applyBorder="1" applyAlignment="1">
      <alignment horizontal="center" vertical="center" wrapText="1"/>
    </xf>
    <xf numFmtId="0" fontId="7" fillId="15" borderId="0" xfId="0" applyFont="1" applyFill="1"/>
    <xf numFmtId="0" fontId="25" fillId="0" borderId="1" xfId="0" applyFont="1" applyFill="1" applyBorder="1" applyAlignment="1">
      <alignment wrapText="1"/>
    </xf>
    <xf numFmtId="4" fontId="35" fillId="16" borderId="1" xfId="0" applyNumberFormat="1" applyFont="1" applyFill="1" applyBorder="1" applyAlignment="1">
      <alignment horizontal="center" vertical="center"/>
    </xf>
    <xf numFmtId="164" fontId="25" fillId="15" borderId="1" xfId="0" applyNumberFormat="1" applyFont="1" applyFill="1" applyBorder="1" applyAlignment="1">
      <alignment horizontal="center" vertical="center"/>
    </xf>
    <xf numFmtId="164" fontId="25" fillId="15" borderId="0" xfId="0" applyNumberFormat="1" applyFont="1" applyFill="1" applyBorder="1" applyAlignment="1">
      <alignment horizontal="center" vertical="center"/>
    </xf>
    <xf numFmtId="164" fontId="25" fillId="15" borderId="0" xfId="0" applyNumberFormat="1" applyFont="1" applyFill="1" applyBorder="1" applyAlignment="1">
      <alignment horizontal="right" vertical="center"/>
    </xf>
    <xf numFmtId="0" fontId="25" fillId="15" borderId="0" xfId="0" applyFont="1" applyFill="1" applyBorder="1" applyAlignment="1">
      <alignment wrapText="1"/>
    </xf>
    <xf numFmtId="0" fontId="25" fillId="15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/>
    <xf numFmtId="2" fontId="6" fillId="0" borderId="0" xfId="0" applyNumberFormat="1" applyFont="1"/>
    <xf numFmtId="2" fontId="6" fillId="0" borderId="0" xfId="0" applyNumberFormat="1" applyFont="1" applyFill="1"/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Fill="1" applyAlignment="1">
      <alignment horizontal="center"/>
    </xf>
    <xf numFmtId="0" fontId="6" fillId="0" borderId="0" xfId="0" applyFont="1" applyBorder="1"/>
    <xf numFmtId="2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0" fontId="37" fillId="0" borderId="13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 wrapText="1"/>
    </xf>
    <xf numFmtId="2" fontId="37" fillId="0" borderId="13" xfId="0" applyNumberFormat="1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4" fontId="37" fillId="0" borderId="13" xfId="0" applyNumberFormat="1" applyFont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 wrapText="1"/>
    </xf>
    <xf numFmtId="10" fontId="37" fillId="0" borderId="13" xfId="0" applyNumberFormat="1" applyFont="1" applyBorder="1" applyAlignment="1">
      <alignment horizontal="center" vertical="center" wrapText="1"/>
    </xf>
    <xf numFmtId="4" fontId="37" fillId="0" borderId="1" xfId="0" applyNumberFormat="1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/>
    </xf>
    <xf numFmtId="4" fontId="37" fillId="0" borderId="1" xfId="0" applyNumberFormat="1" applyFont="1" applyBorder="1" applyAlignment="1">
      <alignment vertical="center" wrapText="1"/>
    </xf>
    <xf numFmtId="4" fontId="37" fillId="0" borderId="13" xfId="0" applyNumberFormat="1" applyFont="1" applyBorder="1" applyAlignment="1">
      <alignment vertical="center" wrapText="1"/>
    </xf>
    <xf numFmtId="4" fontId="38" fillId="0" borderId="1" xfId="0" applyNumberFormat="1" applyFont="1" applyFill="1" applyBorder="1" applyAlignment="1">
      <alignment vertical="center" wrapText="1"/>
    </xf>
    <xf numFmtId="10" fontId="37" fillId="0" borderId="13" xfId="0" applyNumberFormat="1" applyFont="1" applyBorder="1" applyAlignment="1">
      <alignment vertical="center" wrapText="1"/>
    </xf>
    <xf numFmtId="0" fontId="6" fillId="0" borderId="1" xfId="0" applyFont="1" applyBorder="1"/>
    <xf numFmtId="0" fontId="37" fillId="0" borderId="14" xfId="0" applyFont="1" applyBorder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7" fillId="0" borderId="15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4" fontId="37" fillId="0" borderId="1" xfId="0" applyNumberFormat="1" applyFont="1" applyFill="1" applyBorder="1" applyAlignment="1">
      <alignment vertical="center" wrapText="1"/>
    </xf>
    <xf numFmtId="0" fontId="37" fillId="17" borderId="14" xfId="0" applyFont="1" applyFill="1" applyBorder="1" applyAlignment="1">
      <alignment vertical="center"/>
    </xf>
    <xf numFmtId="0" fontId="37" fillId="17" borderId="1" xfId="0" applyFont="1" applyFill="1" applyBorder="1" applyAlignment="1">
      <alignment horizontal="center" vertical="center"/>
    </xf>
    <xf numFmtId="0" fontId="37" fillId="17" borderId="15" xfId="0" applyFont="1" applyFill="1" applyBorder="1" applyAlignment="1">
      <alignment vertical="center"/>
    </xf>
    <xf numFmtId="0" fontId="37" fillId="17" borderId="16" xfId="0" applyFont="1" applyFill="1" applyBorder="1" applyAlignment="1">
      <alignment vertical="center"/>
    </xf>
    <xf numFmtId="4" fontId="37" fillId="17" borderId="1" xfId="0" applyNumberFormat="1" applyFont="1" applyFill="1" applyBorder="1" applyAlignment="1">
      <alignment vertical="center" wrapText="1"/>
    </xf>
    <xf numFmtId="0" fontId="37" fillId="17" borderId="1" xfId="0" applyFont="1" applyFill="1" applyBorder="1" applyAlignment="1">
      <alignment horizontal="center" vertical="center" wrapText="1"/>
    </xf>
    <xf numFmtId="0" fontId="37" fillId="18" borderId="14" xfId="0" applyFont="1" applyFill="1" applyBorder="1" applyAlignment="1">
      <alignment vertical="center"/>
    </xf>
    <xf numFmtId="0" fontId="37" fillId="18" borderId="1" xfId="0" applyFont="1" applyFill="1" applyBorder="1" applyAlignment="1">
      <alignment horizontal="center" vertical="center"/>
    </xf>
    <xf numFmtId="0" fontId="37" fillId="18" borderId="15" xfId="0" applyFont="1" applyFill="1" applyBorder="1" applyAlignment="1">
      <alignment vertical="center"/>
    </xf>
    <xf numFmtId="0" fontId="37" fillId="18" borderId="16" xfId="0" applyFont="1" applyFill="1" applyBorder="1" applyAlignment="1">
      <alignment vertical="center"/>
    </xf>
    <xf numFmtId="4" fontId="37" fillId="18" borderId="1" xfId="0" applyNumberFormat="1" applyFont="1" applyFill="1" applyBorder="1" applyAlignment="1">
      <alignment vertical="center" wrapText="1"/>
    </xf>
    <xf numFmtId="0" fontId="37" fillId="18" borderId="1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25" fillId="15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4" xfId="0" applyFont="1" applyFill="1" applyBorder="1" applyAlignment="1">
      <alignment horizontal="right"/>
    </xf>
    <xf numFmtId="0" fontId="26" fillId="0" borderId="15" xfId="0" applyFont="1" applyFill="1" applyBorder="1" applyAlignment="1">
      <alignment horizontal="right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left" vertical="top" wrapText="1"/>
    </xf>
    <xf numFmtId="0" fontId="25" fillId="15" borderId="0" xfId="0" applyFont="1" applyFill="1" applyAlignment="1">
      <alignment horizontal="left" vertical="center" wrapText="1"/>
    </xf>
    <xf numFmtId="0" fontId="25" fillId="15" borderId="0" xfId="0" applyFont="1" applyFill="1" applyAlignment="1">
      <alignment vertical="center" wrapText="1"/>
    </xf>
    <xf numFmtId="0" fontId="6" fillId="15" borderId="14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wrapText="1"/>
    </xf>
    <xf numFmtId="2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4" fontId="37" fillId="0" borderId="14" xfId="0" applyNumberFormat="1" applyFont="1" applyBorder="1" applyAlignment="1">
      <alignment horizontal="right" vertical="center" wrapText="1"/>
    </xf>
    <xf numFmtId="4" fontId="37" fillId="0" borderId="15" xfId="0" applyNumberFormat="1" applyFont="1" applyBorder="1" applyAlignment="1">
      <alignment horizontal="right" vertical="center" wrapText="1"/>
    </xf>
    <xf numFmtId="4" fontId="37" fillId="0" borderId="16" xfId="0" applyNumberFormat="1" applyFont="1" applyBorder="1" applyAlignment="1">
      <alignment horizontal="right" vertical="center" wrapText="1"/>
    </xf>
    <xf numFmtId="0" fontId="39" fillId="0" borderId="14" xfId="0" applyFont="1" applyBorder="1" applyAlignment="1">
      <alignment horizontal="right" vertical="center"/>
    </xf>
    <xf numFmtId="0" fontId="39" fillId="0" borderId="15" xfId="0" applyFont="1" applyBorder="1" applyAlignment="1">
      <alignment horizontal="right" vertical="center"/>
    </xf>
    <xf numFmtId="0" fontId="39" fillId="0" borderId="16" xfId="0" applyFont="1" applyBorder="1" applyAlignment="1">
      <alignment horizontal="right" vertical="center"/>
    </xf>
    <xf numFmtId="0" fontId="40" fillId="0" borderId="14" xfId="0" applyFont="1" applyBorder="1" applyAlignment="1">
      <alignment horizontal="right" vertical="center"/>
    </xf>
    <xf numFmtId="0" fontId="40" fillId="0" borderId="15" xfId="0" applyFont="1" applyBorder="1" applyAlignment="1">
      <alignment horizontal="right" vertical="center"/>
    </xf>
    <xf numFmtId="0" fontId="40" fillId="0" borderId="16" xfId="0" applyFont="1" applyBorder="1" applyAlignment="1">
      <alignment horizontal="right" vertical="center"/>
    </xf>
    <xf numFmtId="0" fontId="41" fillId="15" borderId="14" xfId="0" applyFont="1" applyFill="1" applyBorder="1" applyAlignment="1">
      <alignment horizontal="right"/>
    </xf>
    <xf numFmtId="0" fontId="41" fillId="15" borderId="15" xfId="0" applyFont="1" applyFill="1" applyBorder="1" applyAlignment="1">
      <alignment horizontal="right"/>
    </xf>
    <xf numFmtId="0" fontId="41" fillId="15" borderId="16" xfId="0" applyFont="1" applyFill="1" applyBorder="1" applyAlignment="1">
      <alignment horizontal="right"/>
    </xf>
    <xf numFmtId="4" fontId="37" fillId="17" borderId="14" xfId="0" applyNumberFormat="1" applyFont="1" applyFill="1" applyBorder="1" applyAlignment="1">
      <alignment horizontal="right" vertical="center" wrapText="1"/>
    </xf>
    <xf numFmtId="4" fontId="37" fillId="17" borderId="15" xfId="0" applyNumberFormat="1" applyFont="1" applyFill="1" applyBorder="1" applyAlignment="1">
      <alignment horizontal="right" vertical="center" wrapText="1"/>
    </xf>
    <xf numFmtId="4" fontId="37" fillId="17" borderId="16" xfId="0" applyNumberFormat="1" applyFont="1" applyFill="1" applyBorder="1" applyAlignment="1">
      <alignment horizontal="right" vertical="center" wrapText="1"/>
    </xf>
    <xf numFmtId="4" fontId="37" fillId="18" borderId="14" xfId="0" applyNumberFormat="1" applyFont="1" applyFill="1" applyBorder="1" applyAlignment="1">
      <alignment horizontal="right" vertical="center" wrapText="1"/>
    </xf>
    <xf numFmtId="4" fontId="37" fillId="18" borderId="15" xfId="0" applyNumberFormat="1" applyFont="1" applyFill="1" applyBorder="1" applyAlignment="1">
      <alignment horizontal="right" vertical="center" wrapText="1"/>
    </xf>
    <xf numFmtId="4" fontId="37" fillId="18" borderId="16" xfId="0" applyNumberFormat="1" applyFont="1" applyFill="1" applyBorder="1" applyAlignment="1">
      <alignment horizontal="right" vertical="center" wrapText="1"/>
    </xf>
  </cellXfs>
  <cellStyles count="3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7"/>
    <cellStyle name="Обычный 3" xfId="25"/>
    <cellStyle name="Обычный 3 2" xfId="31"/>
    <cellStyle name="Обычный 4" xfId="27"/>
    <cellStyle name="Обычный 4 2" xfId="33"/>
    <cellStyle name="Обычный 5" xfId="36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3" xfId="26"/>
    <cellStyle name="Примечание 3 2" xfId="32"/>
    <cellStyle name="Примечание 4" xfId="28"/>
    <cellStyle name="Примечание 4 2" xfId="34"/>
    <cellStyle name="Связанная ячейка" xfId="12" builtinId="24" customBuiltin="1"/>
    <cellStyle name="Текст предупреждения" xfId="14" builtinId="11" customBuiltin="1"/>
    <cellStyle name="Финансовый 2" xfId="35"/>
    <cellStyle name="Хороший" xfId="6" builtinId="26" customBuiltin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19</xdr:row>
      <xdr:rowOff>0</xdr:rowOff>
    </xdr:from>
    <xdr:to>
      <xdr:col>0</xdr:col>
      <xdr:colOff>255395</xdr:colOff>
      <xdr:row>19</xdr:row>
      <xdr:rowOff>0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</xdr:colOff>
      <xdr:row>19</xdr:row>
      <xdr:rowOff>0</xdr:rowOff>
    </xdr:from>
    <xdr:to>
      <xdr:col>1</xdr:col>
      <xdr:colOff>192398</xdr:colOff>
      <xdr:row>19</xdr:row>
      <xdr:rowOff>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</xdr:row>
      <xdr:rowOff>0</xdr:rowOff>
    </xdr:from>
    <xdr:ext cx="241788" cy="0"/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14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17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19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20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21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23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2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241788" cy="0"/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19</xdr:row>
      <xdr:rowOff>0</xdr:rowOff>
    </xdr:from>
    <xdr:ext cx="589273" cy="0"/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78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</xdr:row>
      <xdr:rowOff>0</xdr:rowOff>
    </xdr:from>
    <xdr:ext cx="241788" cy="0"/>
    <xdr:pic>
      <xdr:nvPicPr>
        <xdr:cNvPr id="28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04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65</xdr:row>
      <xdr:rowOff>0</xdr:rowOff>
    </xdr:from>
    <xdr:ext cx="589273" cy="0"/>
    <xdr:pic>
      <xdr:nvPicPr>
        <xdr:cNvPr id="29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50304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</xdr:row>
      <xdr:rowOff>0</xdr:rowOff>
    </xdr:from>
    <xdr:ext cx="241788" cy="0"/>
    <xdr:pic>
      <xdr:nvPicPr>
        <xdr:cNvPr id="30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04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65</xdr:row>
      <xdr:rowOff>0</xdr:rowOff>
    </xdr:from>
    <xdr:ext cx="589273" cy="0"/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50304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</xdr:row>
      <xdr:rowOff>0</xdr:rowOff>
    </xdr:from>
    <xdr:ext cx="241788" cy="0"/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04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65</xdr:row>
      <xdr:rowOff>0</xdr:rowOff>
    </xdr:from>
    <xdr:ext cx="589273" cy="0"/>
    <xdr:pic>
      <xdr:nvPicPr>
        <xdr:cNvPr id="33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50304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</xdr:row>
      <xdr:rowOff>0</xdr:rowOff>
    </xdr:from>
    <xdr:ext cx="241788" cy="0"/>
    <xdr:pic>
      <xdr:nvPicPr>
        <xdr:cNvPr id="34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04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65</xdr:row>
      <xdr:rowOff>0</xdr:rowOff>
    </xdr:from>
    <xdr:ext cx="589273" cy="0"/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50304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</xdr:row>
      <xdr:rowOff>0</xdr:rowOff>
    </xdr:from>
    <xdr:ext cx="241788" cy="0"/>
    <xdr:pic>
      <xdr:nvPicPr>
        <xdr:cNvPr id="36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04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65</xdr:row>
      <xdr:rowOff>0</xdr:rowOff>
    </xdr:from>
    <xdr:ext cx="589273" cy="0"/>
    <xdr:pic>
      <xdr:nvPicPr>
        <xdr:cNvPr id="37" name="Рисунок 3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50304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</xdr:row>
      <xdr:rowOff>0</xdr:rowOff>
    </xdr:from>
    <xdr:ext cx="241788" cy="0"/>
    <xdr:pic>
      <xdr:nvPicPr>
        <xdr:cNvPr id="38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04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65</xdr:row>
      <xdr:rowOff>0</xdr:rowOff>
    </xdr:from>
    <xdr:ext cx="589273" cy="0"/>
    <xdr:pic>
      <xdr:nvPicPr>
        <xdr:cNvPr id="39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50304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</xdr:row>
      <xdr:rowOff>0</xdr:rowOff>
    </xdr:from>
    <xdr:ext cx="241788" cy="0"/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304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65</xdr:row>
      <xdr:rowOff>0</xdr:rowOff>
    </xdr:from>
    <xdr:ext cx="589273" cy="0"/>
    <xdr:pic>
      <xdr:nvPicPr>
        <xdr:cNvPr id="41" name="Рисунок 4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50304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241788" cy="0"/>
    <xdr:pic>
      <xdr:nvPicPr>
        <xdr:cNvPr id="42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54</xdr:row>
      <xdr:rowOff>0</xdr:rowOff>
    </xdr:from>
    <xdr:ext cx="589273" cy="0"/>
    <xdr:pic>
      <xdr:nvPicPr>
        <xdr:cNvPr id="43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8587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241788" cy="0"/>
    <xdr:pic>
      <xdr:nvPicPr>
        <xdr:cNvPr id="44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54</xdr:row>
      <xdr:rowOff>0</xdr:rowOff>
    </xdr:from>
    <xdr:ext cx="589273" cy="0"/>
    <xdr:pic>
      <xdr:nvPicPr>
        <xdr:cNvPr id="45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8587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241788" cy="0"/>
    <xdr:pic>
      <xdr:nvPicPr>
        <xdr:cNvPr id="46" name="Рисунок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54</xdr:row>
      <xdr:rowOff>0</xdr:rowOff>
    </xdr:from>
    <xdr:ext cx="589273" cy="0"/>
    <xdr:pic>
      <xdr:nvPicPr>
        <xdr:cNvPr id="4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8587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241788" cy="0"/>
    <xdr:pic>
      <xdr:nvPicPr>
        <xdr:cNvPr id="4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54</xdr:row>
      <xdr:rowOff>0</xdr:rowOff>
    </xdr:from>
    <xdr:ext cx="589273" cy="0"/>
    <xdr:pic>
      <xdr:nvPicPr>
        <xdr:cNvPr id="49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8587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241788" cy="0"/>
    <xdr:pic>
      <xdr:nvPicPr>
        <xdr:cNvPr id="50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54</xdr:row>
      <xdr:rowOff>0</xdr:rowOff>
    </xdr:from>
    <xdr:ext cx="589273" cy="0"/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8587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241788" cy="0"/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54</xdr:row>
      <xdr:rowOff>0</xdr:rowOff>
    </xdr:from>
    <xdr:ext cx="589273" cy="0"/>
    <xdr:pic>
      <xdr:nvPicPr>
        <xdr:cNvPr id="53" name="Рисунок 5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8587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241788" cy="0"/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54</xdr:row>
      <xdr:rowOff>0</xdr:rowOff>
    </xdr:from>
    <xdr:ext cx="589273" cy="0"/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8587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</xdr:row>
      <xdr:rowOff>0</xdr:rowOff>
    </xdr:from>
    <xdr:ext cx="241788" cy="0"/>
    <xdr:pic>
      <xdr:nvPicPr>
        <xdr:cNvPr id="56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20</xdr:row>
      <xdr:rowOff>0</xdr:rowOff>
    </xdr:from>
    <xdr:ext cx="589273" cy="0"/>
    <xdr:pic>
      <xdr:nvPicPr>
        <xdr:cNvPr id="57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605790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</xdr:row>
      <xdr:rowOff>0</xdr:rowOff>
    </xdr:from>
    <xdr:ext cx="241788" cy="0"/>
    <xdr:pic>
      <xdr:nvPicPr>
        <xdr:cNvPr id="58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79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23</xdr:row>
      <xdr:rowOff>0</xdr:rowOff>
    </xdr:from>
    <xdr:ext cx="589273" cy="0"/>
    <xdr:pic>
      <xdr:nvPicPr>
        <xdr:cNvPr id="59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66579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</xdr:row>
      <xdr:rowOff>0</xdr:rowOff>
    </xdr:from>
    <xdr:ext cx="241788" cy="0"/>
    <xdr:pic>
      <xdr:nvPicPr>
        <xdr:cNvPr id="60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26</xdr:row>
      <xdr:rowOff>0</xdr:rowOff>
    </xdr:from>
    <xdr:ext cx="589273" cy="0"/>
    <xdr:pic>
      <xdr:nvPicPr>
        <xdr:cNvPr id="61" name="Рисунок 6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72580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</xdr:row>
      <xdr:rowOff>0</xdr:rowOff>
    </xdr:from>
    <xdr:ext cx="241788" cy="0"/>
    <xdr:pic>
      <xdr:nvPicPr>
        <xdr:cNvPr id="62" name="Рисунок 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5812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29</xdr:row>
      <xdr:rowOff>0</xdr:rowOff>
    </xdr:from>
    <xdr:ext cx="589273" cy="0"/>
    <xdr:pic>
      <xdr:nvPicPr>
        <xdr:cNvPr id="63" name="Рисунок 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785812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32</xdr:row>
      <xdr:rowOff>0</xdr:rowOff>
    </xdr:from>
    <xdr:ext cx="241788" cy="0"/>
    <xdr:pic>
      <xdr:nvPicPr>
        <xdr:cNvPr id="64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32</xdr:row>
      <xdr:rowOff>0</xdr:rowOff>
    </xdr:from>
    <xdr:ext cx="589273" cy="0"/>
    <xdr:pic>
      <xdr:nvPicPr>
        <xdr:cNvPr id="65" name="Рисунок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845820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</xdr:row>
      <xdr:rowOff>0</xdr:rowOff>
    </xdr:from>
    <xdr:ext cx="241788" cy="0"/>
    <xdr:pic>
      <xdr:nvPicPr>
        <xdr:cNvPr id="66" name="Рисунок 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582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35</xdr:row>
      <xdr:rowOff>0</xdr:rowOff>
    </xdr:from>
    <xdr:ext cx="589273" cy="0"/>
    <xdr:pic>
      <xdr:nvPicPr>
        <xdr:cNvPr id="67" name="Рисунок 6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90582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</xdr:row>
      <xdr:rowOff>0</xdr:rowOff>
    </xdr:from>
    <xdr:ext cx="241788" cy="0"/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83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38</xdr:row>
      <xdr:rowOff>0</xdr:rowOff>
    </xdr:from>
    <xdr:ext cx="589273" cy="0"/>
    <xdr:pic>
      <xdr:nvPicPr>
        <xdr:cNvPr id="69" name="Рисунок 6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96583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241788" cy="0"/>
    <xdr:pic>
      <xdr:nvPicPr>
        <xdr:cNvPr id="70" name="Рисунок 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5842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41</xdr:row>
      <xdr:rowOff>0</xdr:rowOff>
    </xdr:from>
    <xdr:ext cx="589273" cy="0"/>
    <xdr:pic>
      <xdr:nvPicPr>
        <xdr:cNvPr id="71" name="Рисунок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025842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241788" cy="0"/>
    <xdr:pic>
      <xdr:nvPicPr>
        <xdr:cNvPr id="72" name="Рисунок 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44</xdr:row>
      <xdr:rowOff>0</xdr:rowOff>
    </xdr:from>
    <xdr:ext cx="589273" cy="0"/>
    <xdr:pic>
      <xdr:nvPicPr>
        <xdr:cNvPr id="73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085850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</xdr:row>
      <xdr:rowOff>0</xdr:rowOff>
    </xdr:from>
    <xdr:ext cx="241788" cy="0"/>
    <xdr:pic>
      <xdr:nvPicPr>
        <xdr:cNvPr id="74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585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47</xdr:row>
      <xdr:rowOff>0</xdr:rowOff>
    </xdr:from>
    <xdr:ext cx="589273" cy="0"/>
    <xdr:pic>
      <xdr:nvPicPr>
        <xdr:cNvPr id="75" name="Рисунок 7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14585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</xdr:row>
      <xdr:rowOff>0</xdr:rowOff>
    </xdr:from>
    <xdr:ext cx="241788" cy="0"/>
    <xdr:pic>
      <xdr:nvPicPr>
        <xdr:cNvPr id="76" name="Рисунок 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865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50</xdr:row>
      <xdr:rowOff>0</xdr:rowOff>
    </xdr:from>
    <xdr:ext cx="589273" cy="0"/>
    <xdr:pic>
      <xdr:nvPicPr>
        <xdr:cNvPr id="77" name="Рисунок 7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05865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53</xdr:row>
      <xdr:rowOff>0</xdr:rowOff>
    </xdr:from>
    <xdr:ext cx="241788" cy="0"/>
    <xdr:pic>
      <xdr:nvPicPr>
        <xdr:cNvPr id="78" name="Рисунок 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5872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53</xdr:row>
      <xdr:rowOff>0</xdr:rowOff>
    </xdr:from>
    <xdr:ext cx="589273" cy="0"/>
    <xdr:pic>
      <xdr:nvPicPr>
        <xdr:cNvPr id="79" name="Рисунок 7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265872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41788" cy="0"/>
    <xdr:pic>
      <xdr:nvPicPr>
        <xdr:cNvPr id="80" name="Рисунок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12</xdr:row>
      <xdr:rowOff>0</xdr:rowOff>
    </xdr:from>
    <xdr:ext cx="589273" cy="0"/>
    <xdr:pic>
      <xdr:nvPicPr>
        <xdr:cNvPr id="81" name="Рисунок 8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445770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41788" cy="0"/>
    <xdr:pic>
      <xdr:nvPicPr>
        <xdr:cNvPr id="82" name="Рисунок 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12</xdr:row>
      <xdr:rowOff>0</xdr:rowOff>
    </xdr:from>
    <xdr:ext cx="589273" cy="0"/>
    <xdr:pic>
      <xdr:nvPicPr>
        <xdr:cNvPr id="83" name="Рисунок 8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4457700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241788" cy="0"/>
    <xdr:pic>
      <xdr:nvPicPr>
        <xdr:cNvPr id="84" name="Рисунок 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772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13</xdr:row>
      <xdr:rowOff>0</xdr:rowOff>
    </xdr:from>
    <xdr:ext cx="589273" cy="0"/>
    <xdr:pic>
      <xdr:nvPicPr>
        <xdr:cNvPr id="85" name="Рисунок 8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465772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241788" cy="0"/>
    <xdr:pic>
      <xdr:nvPicPr>
        <xdr:cNvPr id="86" name="Рисунок 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777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15</xdr:row>
      <xdr:rowOff>0</xdr:rowOff>
    </xdr:from>
    <xdr:ext cx="589273" cy="0"/>
    <xdr:pic>
      <xdr:nvPicPr>
        <xdr:cNvPr id="87" name="Рисунок 8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05777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</xdr:row>
      <xdr:rowOff>0</xdr:rowOff>
    </xdr:from>
    <xdr:ext cx="241788" cy="0"/>
    <xdr:pic>
      <xdr:nvPicPr>
        <xdr:cNvPr id="88" name="Рисунок 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7825"/>
          <a:ext cx="24178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31750</xdr:colOff>
      <xdr:row>17</xdr:row>
      <xdr:rowOff>0</xdr:rowOff>
    </xdr:from>
    <xdr:ext cx="589273" cy="0"/>
    <xdr:pic>
      <xdr:nvPicPr>
        <xdr:cNvPr id="89" name="Рисунок 8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457825"/>
          <a:ext cx="5892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1"/>
  <sheetViews>
    <sheetView tabSelected="1" zoomScale="60" zoomScaleNormal="60" zoomScaleSheetLayoutView="70" zoomScalePageLayoutView="51" workbookViewId="0">
      <selection activeCell="I11" sqref="I11"/>
    </sheetView>
  </sheetViews>
  <sheetFormatPr defaultRowHeight="15" x14ac:dyDescent="0.25"/>
  <cols>
    <col min="1" max="1" width="4.85546875" style="1" customWidth="1"/>
    <col min="2" max="2" width="16.42578125" style="1" customWidth="1"/>
    <col min="3" max="3" width="23" style="1" customWidth="1"/>
    <col min="4" max="4" width="24.85546875" style="1" customWidth="1"/>
    <col min="5" max="5" width="9.42578125" style="1" customWidth="1"/>
    <col min="6" max="6" width="12.28515625" style="2" customWidth="1"/>
    <col min="7" max="7" width="13" style="3" customWidth="1"/>
    <col min="8" max="8" width="17.7109375" style="3" customWidth="1"/>
    <col min="9" max="9" width="16.5703125" style="3" customWidth="1"/>
    <col min="10" max="10" width="17" style="3" customWidth="1"/>
    <col min="11" max="11" width="13.85546875" style="3" customWidth="1"/>
    <col min="12" max="12" width="8.85546875" style="3" customWidth="1"/>
    <col min="13" max="14" width="15.42578125" style="3" customWidth="1"/>
    <col min="15" max="15" width="12.7109375" style="3" customWidth="1"/>
    <col min="16" max="16" width="10.7109375" style="4" customWidth="1"/>
    <col min="17" max="17" width="16.42578125" style="4" customWidth="1"/>
    <col min="18" max="18" width="25.28515625" style="3" customWidth="1"/>
    <col min="19" max="19" width="12.140625" style="1" customWidth="1"/>
    <col min="20" max="20" width="3.85546875" style="1" customWidth="1"/>
    <col min="21" max="21" width="7.5703125" style="1" customWidth="1"/>
    <col min="22" max="22" width="5.85546875" style="1" customWidth="1"/>
    <col min="23" max="23" width="5" style="1" customWidth="1"/>
    <col min="24" max="25" width="9.140625" style="1"/>
    <col min="26" max="27" width="12.42578125" style="1" bestFit="1" customWidth="1"/>
    <col min="28" max="28" width="12" style="1" customWidth="1"/>
    <col min="29" max="29" width="12.28515625" style="1" customWidth="1"/>
    <col min="30" max="30" width="11.85546875" style="1" customWidth="1"/>
    <col min="31" max="31" width="12.42578125" style="1" customWidth="1"/>
    <col min="32" max="32" width="12.140625" style="1" customWidth="1"/>
    <col min="33" max="36" width="12.140625" style="1" bestFit="1" customWidth="1"/>
    <col min="37" max="37" width="12.140625" style="1" customWidth="1"/>
    <col min="38" max="38" width="10.5703125" style="1" customWidth="1"/>
    <col min="39" max="16384" width="9.140625" style="1"/>
  </cols>
  <sheetData>
    <row r="1" spans="1:37" s="6" customFormat="1" ht="16.5" customHeight="1" x14ac:dyDescent="0.25">
      <c r="A1" s="18"/>
      <c r="C1" s="18"/>
      <c r="D1" s="18"/>
      <c r="E1" s="18"/>
      <c r="F1" s="18"/>
      <c r="G1" s="18"/>
      <c r="H1" s="145"/>
      <c r="I1" s="145"/>
      <c r="J1" s="145"/>
      <c r="K1" s="145"/>
      <c r="L1" s="145"/>
      <c r="M1" s="145"/>
      <c r="N1" s="145"/>
      <c r="O1" s="145"/>
      <c r="P1" s="145"/>
      <c r="Q1" s="22"/>
      <c r="R1" s="15"/>
    </row>
    <row r="2" spans="1:37" s="6" customFormat="1" ht="3.75" customHeight="1" x14ac:dyDescent="0.25">
      <c r="A2" s="18"/>
      <c r="C2" s="18"/>
      <c r="D2" s="18"/>
      <c r="E2" s="18"/>
      <c r="F2" s="18"/>
      <c r="G2" s="55"/>
      <c r="H2" s="31"/>
      <c r="I2" s="31"/>
      <c r="J2" s="26"/>
      <c r="K2" s="26"/>
      <c r="L2" s="22"/>
      <c r="M2" s="48"/>
      <c r="N2" s="33"/>
      <c r="O2" s="48"/>
      <c r="P2" s="15"/>
      <c r="Q2" s="22"/>
      <c r="R2" s="5"/>
    </row>
    <row r="3" spans="1:37" s="6" customFormat="1" ht="22.5" customHeight="1" x14ac:dyDescent="0.25">
      <c r="A3" s="18"/>
      <c r="B3" s="146" t="s">
        <v>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23"/>
      <c r="R3" s="14"/>
    </row>
    <row r="4" spans="1:37" s="18" customFormat="1" ht="8.25" customHeight="1" x14ac:dyDescent="0.25">
      <c r="B4" s="27"/>
      <c r="C4" s="27"/>
      <c r="D4" s="56"/>
      <c r="E4" s="56"/>
      <c r="F4" s="27"/>
      <c r="G4" s="56"/>
      <c r="H4" s="32"/>
      <c r="I4" s="32"/>
      <c r="J4" s="27"/>
      <c r="K4" s="27"/>
      <c r="L4" s="27"/>
      <c r="M4" s="49"/>
      <c r="N4" s="34"/>
      <c r="O4" s="49"/>
      <c r="P4" s="27"/>
      <c r="Q4" s="27"/>
      <c r="R4" s="14"/>
    </row>
    <row r="5" spans="1:37" s="18" customFormat="1" ht="28.5" customHeight="1" x14ac:dyDescent="0.25">
      <c r="B5" s="126" t="s">
        <v>72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5"/>
      <c r="R5" s="14"/>
    </row>
    <row r="6" spans="1:37" s="18" customFormat="1" ht="30.75" customHeight="1" x14ac:dyDescent="0.25">
      <c r="B6" s="150" t="s">
        <v>67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25"/>
      <c r="R6" s="14"/>
    </row>
    <row r="7" spans="1:37" s="18" customFormat="1" ht="50.25" customHeight="1" x14ac:dyDescent="0.25">
      <c r="B7" s="149" t="s">
        <v>68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25"/>
      <c r="R7" s="14"/>
    </row>
    <row r="8" spans="1:37" s="7" customFormat="1" ht="71.25" customHeight="1" x14ac:dyDescent="0.25">
      <c r="A8" s="19"/>
      <c r="B8" s="147" t="s">
        <v>73</v>
      </c>
      <c r="C8" s="147"/>
      <c r="D8" s="147"/>
      <c r="E8" s="147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21"/>
      <c r="R8" s="16"/>
    </row>
    <row r="9" spans="1:37" s="19" customFormat="1" ht="31.5" customHeight="1" x14ac:dyDescent="0.25">
      <c r="A9" s="138" t="s">
        <v>6</v>
      </c>
      <c r="B9" s="138" t="s">
        <v>20</v>
      </c>
      <c r="C9" s="135" t="s">
        <v>21</v>
      </c>
      <c r="D9" s="135" t="s">
        <v>22</v>
      </c>
      <c r="E9" s="135" t="s">
        <v>8</v>
      </c>
      <c r="F9" s="132" t="s">
        <v>0</v>
      </c>
      <c r="G9" s="132" t="s">
        <v>19</v>
      </c>
      <c r="H9" s="151" t="s">
        <v>9</v>
      </c>
      <c r="I9" s="152"/>
      <c r="J9" s="152"/>
      <c r="K9" s="152"/>
      <c r="L9" s="152"/>
      <c r="M9" s="152"/>
      <c r="N9" s="153"/>
      <c r="O9" s="45"/>
      <c r="P9" s="40"/>
      <c r="Q9" s="28"/>
      <c r="R9" s="16"/>
    </row>
    <row r="10" spans="1:37" s="19" customFormat="1" ht="33.75" customHeight="1" x14ac:dyDescent="0.25">
      <c r="A10" s="139"/>
      <c r="B10" s="139"/>
      <c r="C10" s="136"/>
      <c r="D10" s="136"/>
      <c r="E10" s="136"/>
      <c r="F10" s="133"/>
      <c r="G10" s="133"/>
      <c r="H10" s="141" t="s">
        <v>1</v>
      </c>
      <c r="I10" s="142"/>
      <c r="J10" s="143"/>
      <c r="K10" s="132" t="s">
        <v>5</v>
      </c>
      <c r="L10" s="135" t="s">
        <v>2</v>
      </c>
      <c r="M10" s="135" t="s">
        <v>10</v>
      </c>
      <c r="N10" s="132" t="s">
        <v>4</v>
      </c>
      <c r="O10" s="132" t="s">
        <v>11</v>
      </c>
      <c r="P10" s="132" t="s">
        <v>12</v>
      </c>
      <c r="Q10" s="28"/>
      <c r="R10" s="16"/>
    </row>
    <row r="11" spans="1:37" s="7" customFormat="1" ht="89.25" customHeight="1" x14ac:dyDescent="0.25">
      <c r="A11" s="139"/>
      <c r="B11" s="139"/>
      <c r="C11" s="136"/>
      <c r="D11" s="136"/>
      <c r="E11" s="136"/>
      <c r="F11" s="133"/>
      <c r="G11" s="133"/>
      <c r="H11" s="127" t="s">
        <v>69</v>
      </c>
      <c r="I11" s="127" t="s">
        <v>74</v>
      </c>
      <c r="J11" s="127" t="s">
        <v>70</v>
      </c>
      <c r="K11" s="133"/>
      <c r="L11" s="136"/>
      <c r="M11" s="136"/>
      <c r="N11" s="133"/>
      <c r="O11" s="133"/>
      <c r="P11" s="133"/>
      <c r="Q11" s="11"/>
      <c r="R11" s="11"/>
    </row>
    <row r="12" spans="1:37" s="19" customFormat="1" ht="30" customHeight="1" x14ac:dyDescent="0.25">
      <c r="A12" s="140"/>
      <c r="B12" s="140"/>
      <c r="C12" s="137"/>
      <c r="D12" s="137"/>
      <c r="E12" s="137"/>
      <c r="F12" s="134"/>
      <c r="G12" s="134"/>
      <c r="H12" s="29" t="s">
        <v>3</v>
      </c>
      <c r="I12" s="29" t="s">
        <v>3</v>
      </c>
      <c r="J12" s="29" t="s">
        <v>3</v>
      </c>
      <c r="K12" s="134"/>
      <c r="L12" s="137"/>
      <c r="M12" s="137"/>
      <c r="N12" s="134"/>
      <c r="O12" s="134"/>
      <c r="P12" s="134"/>
      <c r="Q12" s="11"/>
      <c r="R12" s="11"/>
    </row>
    <row r="13" spans="1:37" s="19" customFormat="1" ht="15" customHeight="1" x14ac:dyDescent="0.25">
      <c r="A13" s="39">
        <v>1</v>
      </c>
      <c r="B13" s="36">
        <v>2</v>
      </c>
      <c r="C13" s="37">
        <v>3</v>
      </c>
      <c r="D13" s="54">
        <v>4</v>
      </c>
      <c r="E13" s="54">
        <v>5</v>
      </c>
      <c r="F13" s="35">
        <v>6</v>
      </c>
      <c r="G13" s="53">
        <v>7</v>
      </c>
      <c r="H13" s="29">
        <v>8</v>
      </c>
      <c r="I13" s="29">
        <v>9</v>
      </c>
      <c r="J13" s="29">
        <v>10</v>
      </c>
      <c r="K13" s="35">
        <v>11</v>
      </c>
      <c r="L13" s="38">
        <v>12</v>
      </c>
      <c r="M13" s="47">
        <v>13</v>
      </c>
      <c r="N13" s="35">
        <v>14</v>
      </c>
      <c r="O13" s="46">
        <v>15</v>
      </c>
      <c r="P13" s="35">
        <v>16</v>
      </c>
      <c r="Q13" s="11"/>
      <c r="R13" s="11"/>
    </row>
    <row r="14" spans="1:37" s="64" customFormat="1" ht="141" customHeight="1" x14ac:dyDescent="0.25">
      <c r="A14" s="41">
        <v>1</v>
      </c>
      <c r="B14" s="44">
        <v>225002</v>
      </c>
      <c r="C14" s="44" t="s">
        <v>23</v>
      </c>
      <c r="D14" s="44" t="s">
        <v>71</v>
      </c>
      <c r="E14" s="44" t="s">
        <v>16</v>
      </c>
      <c r="F14" s="57" t="s">
        <v>18</v>
      </c>
      <c r="G14" s="58">
        <v>4185.2</v>
      </c>
      <c r="H14" s="42">
        <v>69</v>
      </c>
      <c r="I14" s="42">
        <v>70.2</v>
      </c>
      <c r="J14" s="42">
        <v>70.599999999999994</v>
      </c>
      <c r="K14" s="59">
        <f>(STDEV(H14:J14)/AVERAGE(H14:J14))*100</f>
        <v>1.1906573876832003</v>
      </c>
      <c r="L14" s="43" t="s">
        <v>16</v>
      </c>
      <c r="M14" s="51">
        <v>165</v>
      </c>
      <c r="N14" s="42">
        <f>G14*H14</f>
        <v>288778.8</v>
      </c>
      <c r="O14" s="42" t="s">
        <v>16</v>
      </c>
      <c r="P14" s="42" t="s">
        <v>16</v>
      </c>
      <c r="Q14" s="63"/>
      <c r="R14" s="63"/>
    </row>
    <row r="15" spans="1:37" s="9" customFormat="1" ht="15.75" customHeight="1" x14ac:dyDescent="0.25">
      <c r="A15" s="144" t="s">
        <v>24</v>
      </c>
      <c r="B15" s="144"/>
      <c r="C15" s="144"/>
      <c r="D15" s="144"/>
      <c r="E15" s="65"/>
      <c r="F15" s="65"/>
      <c r="G15" s="65"/>
      <c r="H15" s="65"/>
      <c r="I15" s="65"/>
      <c r="J15" s="65"/>
      <c r="K15" s="65"/>
      <c r="L15" s="65"/>
      <c r="M15" s="65"/>
      <c r="N15" s="60">
        <v>288778.8</v>
      </c>
      <c r="O15" s="66"/>
      <c r="P15" s="67"/>
      <c r="Q15" s="68"/>
      <c r="R15" s="69"/>
      <c r="S15" s="70"/>
      <c r="T15" s="70"/>
      <c r="U15" s="71"/>
      <c r="V15" s="71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</row>
    <row r="16" spans="1:37" s="19" customFormat="1" ht="141" customHeight="1" x14ac:dyDescent="0.25">
      <c r="A16" s="41">
        <v>2</v>
      </c>
      <c r="B16" s="44">
        <v>225002</v>
      </c>
      <c r="C16" s="44" t="s">
        <v>23</v>
      </c>
      <c r="D16" s="44" t="s">
        <v>71</v>
      </c>
      <c r="E16" s="44" t="s">
        <v>16</v>
      </c>
      <c r="F16" s="57" t="s">
        <v>18</v>
      </c>
      <c r="G16" s="58">
        <v>4185.2</v>
      </c>
      <c r="H16" s="42">
        <v>69</v>
      </c>
      <c r="I16" s="42">
        <v>70.2</v>
      </c>
      <c r="J16" s="42">
        <v>70.599999999999994</v>
      </c>
      <c r="K16" s="59">
        <f>(STDEV(H16:J16)/AVERAGE(H16:J16))*100</f>
        <v>1.1906573876832003</v>
      </c>
      <c r="L16" s="43" t="s">
        <v>16</v>
      </c>
      <c r="M16" s="51">
        <v>165</v>
      </c>
      <c r="N16" s="42">
        <f>G16*H16</f>
        <v>288778.8</v>
      </c>
      <c r="O16" s="42" t="s">
        <v>16</v>
      </c>
      <c r="P16" s="42" t="s">
        <v>16</v>
      </c>
      <c r="Q16" s="11"/>
      <c r="R16" s="11"/>
    </row>
    <row r="17" spans="1:37" s="8" customFormat="1" ht="15.75" customHeight="1" x14ac:dyDescent="0.25">
      <c r="A17" s="144" t="s">
        <v>25</v>
      </c>
      <c r="B17" s="144"/>
      <c r="C17" s="144"/>
      <c r="D17" s="144"/>
      <c r="E17" s="61"/>
      <c r="F17" s="61"/>
      <c r="G17" s="61"/>
      <c r="H17" s="61"/>
      <c r="I17" s="61"/>
      <c r="J17" s="61"/>
      <c r="K17" s="61"/>
      <c r="L17" s="61"/>
      <c r="M17" s="61"/>
      <c r="N17" s="60">
        <v>288778.8</v>
      </c>
      <c r="O17" s="62"/>
      <c r="P17" s="20"/>
      <c r="Q17" s="24"/>
      <c r="R17" s="17"/>
      <c r="S17" s="10"/>
      <c r="T17" s="10"/>
      <c r="U17" s="25"/>
      <c r="V17" s="25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s="8" customFormat="1" ht="15.75" customHeight="1" x14ac:dyDescent="0.25">
      <c r="A18" s="128" t="s">
        <v>13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60">
        <f>N15+N17</f>
        <v>577557.6</v>
      </c>
      <c r="O18" s="52" t="s">
        <v>16</v>
      </c>
      <c r="P18" s="20" t="s">
        <v>16</v>
      </c>
      <c r="Q18" s="24"/>
      <c r="R18" s="17"/>
      <c r="S18" s="10"/>
      <c r="T18" s="10"/>
      <c r="U18" s="25"/>
      <c r="V18" s="25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8" customFormat="1" ht="15.75" customHeight="1" x14ac:dyDescent="0.25">
      <c r="A19" s="128" t="s">
        <v>14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43" t="s">
        <v>16</v>
      </c>
      <c r="O19" s="43" t="s">
        <v>16</v>
      </c>
      <c r="P19" s="20" t="s">
        <v>16</v>
      </c>
      <c r="Q19" s="24"/>
      <c r="R19" s="17"/>
      <c r="S19" s="10"/>
      <c r="T19" s="10"/>
      <c r="U19" s="25"/>
      <c r="V19" s="25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8" customFormat="1" ht="15.75" customHeight="1" x14ac:dyDescent="0.25">
      <c r="A20" s="130" t="s">
        <v>17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43" t="s">
        <v>16</v>
      </c>
      <c r="O20" s="43" t="s">
        <v>16</v>
      </c>
      <c r="P20" s="30" t="s">
        <v>16</v>
      </c>
      <c r="Q20" s="24"/>
      <c r="R20" s="17"/>
      <c r="S20" s="10"/>
      <c r="T20" s="10"/>
      <c r="U20" s="25"/>
      <c r="V20" s="25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9" customFormat="1" ht="11.25" customHeight="1" x14ac:dyDescent="0.25">
      <c r="A21" s="128" t="s">
        <v>15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43" t="s">
        <v>16</v>
      </c>
      <c r="O21" s="43" t="s">
        <v>16</v>
      </c>
      <c r="P21" s="50" t="s">
        <v>16</v>
      </c>
      <c r="Q21" s="12"/>
      <c r="R21" s="13"/>
    </row>
  </sheetData>
  <mergeCells count="26">
    <mergeCell ref="H1:P1"/>
    <mergeCell ref="B3:P3"/>
    <mergeCell ref="K10:K12"/>
    <mergeCell ref="L10:L12"/>
    <mergeCell ref="P10:P12"/>
    <mergeCell ref="B8:P8"/>
    <mergeCell ref="B7:P7"/>
    <mergeCell ref="B6:P6"/>
    <mergeCell ref="H9:N9"/>
    <mergeCell ref="F9:F12"/>
    <mergeCell ref="A19:M19"/>
    <mergeCell ref="A20:M20"/>
    <mergeCell ref="A21:M21"/>
    <mergeCell ref="O10:O12"/>
    <mergeCell ref="C9:C12"/>
    <mergeCell ref="B9:B12"/>
    <mergeCell ref="H10:J10"/>
    <mergeCell ref="N10:N12"/>
    <mergeCell ref="M10:M12"/>
    <mergeCell ref="G9:G12"/>
    <mergeCell ref="A9:A12"/>
    <mergeCell ref="E9:E12"/>
    <mergeCell ref="D9:D12"/>
    <mergeCell ref="A15:D15"/>
    <mergeCell ref="A17:D17"/>
    <mergeCell ref="A18:M18"/>
  </mergeCells>
  <pageMargins left="0.23622047244094491" right="0.23622047244094491" top="0.74803149606299213" bottom="0.74803149606299213" header="0.31496062992125984" footer="0.31496062992125984"/>
  <pageSetup paperSize="9" scale="61" fitToHeight="0" orientation="landscape" horizontalDpi="300" verticalDpi="300" r:id="rId1"/>
  <headerFooter differentFirst="1">
    <oddHeader>&amp;RСтраница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R66"/>
  <sheetViews>
    <sheetView zoomScale="70" zoomScaleNormal="70" workbookViewId="0">
      <pane ySplit="12" topLeftCell="A44" activePane="bottomLeft" state="frozen"/>
      <selection pane="bottomLeft" activeCell="C69" sqref="C69"/>
    </sheetView>
  </sheetViews>
  <sheetFormatPr defaultRowHeight="15.75" x14ac:dyDescent="0.25"/>
  <cols>
    <col min="1" max="1" width="6.42578125" style="72" customWidth="1"/>
    <col min="2" max="2" width="7.85546875" style="72" customWidth="1"/>
    <col min="3" max="3" width="19.42578125" style="72" customWidth="1"/>
    <col min="4" max="4" width="25.42578125" style="73" customWidth="1"/>
    <col min="5" max="5" width="9.42578125" style="73" customWidth="1"/>
    <col min="6" max="6" width="11.140625" style="74" customWidth="1"/>
    <col min="7" max="7" width="11.42578125" style="74" customWidth="1"/>
    <col min="8" max="8" width="8.85546875" style="74" customWidth="1"/>
    <col min="9" max="9" width="14.140625" style="74" customWidth="1"/>
    <col min="10" max="10" width="12.85546875" style="75" customWidth="1"/>
    <col min="11" max="11" width="13.42578125" style="75" customWidth="1"/>
    <col min="12" max="12" width="13.28515625" style="75" customWidth="1"/>
    <col min="13" max="13" width="12.28515625" style="75" customWidth="1"/>
    <col min="14" max="15" width="9.140625" style="75" customWidth="1"/>
    <col min="16" max="16" width="13.140625" style="76" customWidth="1"/>
    <col min="17" max="18" width="15.140625" style="75" customWidth="1"/>
    <col min="19" max="16384" width="9.140625" style="74"/>
  </cols>
  <sheetData>
    <row r="1" spans="1:18" x14ac:dyDescent="0.25">
      <c r="J1" s="74"/>
    </row>
    <row r="2" spans="1:18" x14ac:dyDescent="0.25">
      <c r="A2" s="155" t="s">
        <v>26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</row>
    <row r="3" spans="1:18" ht="26.25" customHeight="1" x14ac:dyDescent="0.25">
      <c r="A3" s="156" t="s">
        <v>27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</row>
    <row r="4" spans="1:18" ht="41.25" customHeight="1" x14ac:dyDescent="0.25">
      <c r="A4" s="157" t="s">
        <v>28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</row>
    <row r="5" spans="1:18" ht="57.75" customHeight="1" x14ac:dyDescent="0.25">
      <c r="A5" s="157" t="s">
        <v>29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</row>
    <row r="6" spans="1:18" ht="56.25" customHeight="1" x14ac:dyDescent="0.25">
      <c r="A6" s="157" t="s">
        <v>30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</row>
    <row r="7" spans="1:18" ht="10.5" customHeight="1" x14ac:dyDescent="0.25">
      <c r="A7" s="77"/>
      <c r="B7" s="77"/>
      <c r="C7" s="77"/>
      <c r="D7" s="78"/>
      <c r="E7" s="78"/>
      <c r="F7" s="79"/>
      <c r="G7" s="79"/>
      <c r="H7" s="79"/>
      <c r="I7" s="79"/>
      <c r="J7" s="80"/>
      <c r="K7" s="80"/>
      <c r="L7" s="80"/>
      <c r="M7" s="80"/>
      <c r="N7" s="80"/>
      <c r="O7" s="80"/>
      <c r="P7" s="81"/>
      <c r="Q7" s="80"/>
      <c r="R7" s="80"/>
    </row>
    <row r="8" spans="1:18" s="82" customFormat="1" ht="14.25" customHeight="1" x14ac:dyDescent="0.25">
      <c r="A8" s="154" t="s">
        <v>31</v>
      </c>
      <c r="B8" s="168" t="s">
        <v>20</v>
      </c>
      <c r="C8" s="154" t="s">
        <v>32</v>
      </c>
      <c r="D8" s="154" t="s">
        <v>22</v>
      </c>
      <c r="E8" s="154" t="s">
        <v>33</v>
      </c>
      <c r="F8" s="154" t="s">
        <v>0</v>
      </c>
      <c r="G8" s="154" t="s">
        <v>19</v>
      </c>
      <c r="H8" s="154" t="s">
        <v>34</v>
      </c>
      <c r="I8" s="154" t="s">
        <v>35</v>
      </c>
      <c r="J8" s="167" t="s">
        <v>36</v>
      </c>
      <c r="K8" s="167"/>
      <c r="L8" s="167"/>
      <c r="M8" s="167"/>
      <c r="N8" s="167"/>
      <c r="O8" s="167"/>
      <c r="P8" s="167"/>
      <c r="Q8" s="161" t="s">
        <v>11</v>
      </c>
      <c r="R8" s="161" t="s">
        <v>12</v>
      </c>
    </row>
    <row r="9" spans="1:18" ht="31.5" customHeight="1" x14ac:dyDescent="0.25">
      <c r="A9" s="154"/>
      <c r="B9" s="168"/>
      <c r="C9" s="154"/>
      <c r="D9" s="154"/>
      <c r="E9" s="154"/>
      <c r="F9" s="154"/>
      <c r="G9" s="154"/>
      <c r="H9" s="154"/>
      <c r="I9" s="154"/>
      <c r="J9" s="164" t="s">
        <v>1</v>
      </c>
      <c r="K9" s="164"/>
      <c r="L9" s="164"/>
      <c r="M9" s="165" t="s">
        <v>5</v>
      </c>
      <c r="N9" s="154" t="s">
        <v>2</v>
      </c>
      <c r="O9" s="154" t="s">
        <v>10</v>
      </c>
      <c r="P9" s="166" t="s">
        <v>4</v>
      </c>
      <c r="Q9" s="162"/>
      <c r="R9" s="162"/>
    </row>
    <row r="10" spans="1:18" ht="41.25" customHeight="1" x14ac:dyDescent="0.25">
      <c r="A10" s="154"/>
      <c r="B10" s="168"/>
      <c r="C10" s="154"/>
      <c r="D10" s="154"/>
      <c r="E10" s="154"/>
      <c r="F10" s="154"/>
      <c r="G10" s="154"/>
      <c r="H10" s="154"/>
      <c r="I10" s="154"/>
      <c r="J10" s="83" t="s">
        <v>37</v>
      </c>
      <c r="K10" s="83" t="s">
        <v>38</v>
      </c>
      <c r="L10" s="83" t="s">
        <v>39</v>
      </c>
      <c r="M10" s="165"/>
      <c r="N10" s="154"/>
      <c r="O10" s="154"/>
      <c r="P10" s="166"/>
      <c r="Q10" s="162"/>
      <c r="R10" s="162"/>
    </row>
    <row r="11" spans="1:18" ht="26.25" customHeight="1" x14ac:dyDescent="0.25">
      <c r="A11" s="154"/>
      <c r="B11" s="168"/>
      <c r="C11" s="154"/>
      <c r="D11" s="154"/>
      <c r="E11" s="154"/>
      <c r="F11" s="154"/>
      <c r="G11" s="154"/>
      <c r="H11" s="154"/>
      <c r="I11" s="154"/>
      <c r="J11" s="84" t="s">
        <v>40</v>
      </c>
      <c r="K11" s="84" t="s">
        <v>40</v>
      </c>
      <c r="L11" s="84" t="s">
        <v>40</v>
      </c>
      <c r="M11" s="165"/>
      <c r="N11" s="154"/>
      <c r="O11" s="154"/>
      <c r="P11" s="166"/>
      <c r="Q11" s="163"/>
      <c r="R11" s="163"/>
    </row>
    <row r="12" spans="1:18" ht="14.25" customHeight="1" x14ac:dyDescent="0.25">
      <c r="A12" s="85">
        <v>1</v>
      </c>
      <c r="B12" s="86">
        <v>2</v>
      </c>
      <c r="C12" s="87">
        <v>3</v>
      </c>
      <c r="D12" s="85">
        <v>4</v>
      </c>
      <c r="E12" s="85">
        <v>5</v>
      </c>
      <c r="F12" s="85">
        <v>6</v>
      </c>
      <c r="G12" s="85">
        <v>7</v>
      </c>
      <c r="H12" s="85">
        <v>8</v>
      </c>
      <c r="I12" s="85">
        <v>9</v>
      </c>
      <c r="J12" s="85">
        <v>10</v>
      </c>
      <c r="K12" s="85">
        <v>11</v>
      </c>
      <c r="L12" s="85">
        <v>12</v>
      </c>
      <c r="M12" s="88">
        <v>13</v>
      </c>
      <c r="N12" s="85">
        <v>14</v>
      </c>
      <c r="O12" s="85">
        <v>15</v>
      </c>
      <c r="P12" s="89">
        <v>16</v>
      </c>
      <c r="Q12" s="90">
        <v>17</v>
      </c>
      <c r="R12" s="90">
        <v>17</v>
      </c>
    </row>
    <row r="13" spans="1:18" x14ac:dyDescent="0.25">
      <c r="A13" s="91">
        <v>5</v>
      </c>
      <c r="B13" s="86">
        <v>225002</v>
      </c>
      <c r="C13" s="92" t="s">
        <v>23</v>
      </c>
      <c r="D13" s="85" t="s">
        <v>41</v>
      </c>
      <c r="E13" s="90" t="s">
        <v>16</v>
      </c>
      <c r="F13" s="85" t="s">
        <v>42</v>
      </c>
      <c r="G13" s="93">
        <v>4185.2</v>
      </c>
      <c r="H13" s="94">
        <v>22</v>
      </c>
      <c r="I13" s="93">
        <f t="shared" ref="I13" si="0">ROUND((G13*H13),2)</f>
        <v>92074.4</v>
      </c>
      <c r="J13" s="93">
        <v>2.7</v>
      </c>
      <c r="K13" s="93">
        <v>2.8</v>
      </c>
      <c r="L13" s="93">
        <v>2.9</v>
      </c>
      <c r="M13" s="95">
        <f>STDEV(J13:L13)/AVERAGE(J13:L13)</f>
        <v>3.5714285714285664E-2</v>
      </c>
      <c r="N13" s="93">
        <f>(J13+K13+L13)/3</f>
        <v>2.8000000000000003</v>
      </c>
      <c r="O13" s="93">
        <v>165</v>
      </c>
      <c r="P13" s="96">
        <f>ROUND((I13*N13),2)</f>
        <v>257808.32</v>
      </c>
      <c r="Q13" s="90" t="s">
        <v>16</v>
      </c>
      <c r="R13" s="90" t="s">
        <v>16</v>
      </c>
    </row>
    <row r="14" spans="1:18" ht="15.75" customHeight="1" x14ac:dyDescent="0.25">
      <c r="A14" s="158" t="s">
        <v>43</v>
      </c>
      <c r="B14" s="159"/>
      <c r="C14" s="159"/>
      <c r="D14" s="160"/>
      <c r="E14" s="97"/>
      <c r="F14" s="90"/>
      <c r="G14" s="98"/>
      <c r="H14" s="98"/>
      <c r="I14" s="98"/>
      <c r="J14" s="98"/>
      <c r="K14" s="98"/>
      <c r="L14" s="98"/>
      <c r="M14" s="95"/>
      <c r="N14" s="99"/>
      <c r="O14" s="99"/>
      <c r="P14" s="100">
        <f>P13</f>
        <v>257808.32</v>
      </c>
      <c r="Q14" s="100"/>
      <c r="R14" s="100"/>
    </row>
    <row r="15" spans="1:18" x14ac:dyDescent="0.25">
      <c r="A15" s="91">
        <v>7</v>
      </c>
      <c r="B15" s="86">
        <v>225002</v>
      </c>
      <c r="C15" s="92" t="s">
        <v>23</v>
      </c>
      <c r="D15" s="85" t="s">
        <v>41</v>
      </c>
      <c r="E15" s="90" t="s">
        <v>16</v>
      </c>
      <c r="F15" s="85" t="s">
        <v>42</v>
      </c>
      <c r="G15" s="93">
        <v>4185.2</v>
      </c>
      <c r="H15" s="94">
        <v>22</v>
      </c>
      <c r="I15" s="93">
        <f t="shared" ref="I15" si="1">ROUND((G15*H15),2)</f>
        <v>92074.4</v>
      </c>
      <c r="J15" s="93">
        <v>2.7</v>
      </c>
      <c r="K15" s="93">
        <v>2.8</v>
      </c>
      <c r="L15" s="93">
        <v>2.9</v>
      </c>
      <c r="M15" s="95">
        <f>STDEV(J15:L15)/AVERAGE(J15:L15)</f>
        <v>3.5714285714285664E-2</v>
      </c>
      <c r="N15" s="93">
        <f>(J15+K15+L15)/3</f>
        <v>2.8000000000000003</v>
      </c>
      <c r="O15" s="93">
        <v>165</v>
      </c>
      <c r="P15" s="96">
        <f t="shared" ref="P15" si="2">ROUND((I15*N15),2)</f>
        <v>257808.32</v>
      </c>
      <c r="Q15" s="90" t="s">
        <v>16</v>
      </c>
      <c r="R15" s="90" t="s">
        <v>16</v>
      </c>
    </row>
    <row r="16" spans="1:18" ht="15.75" customHeight="1" x14ac:dyDescent="0.25">
      <c r="A16" s="158" t="s">
        <v>44</v>
      </c>
      <c r="B16" s="159"/>
      <c r="C16" s="159"/>
      <c r="D16" s="160"/>
      <c r="E16" s="97"/>
      <c r="F16" s="90"/>
      <c r="G16" s="98"/>
      <c r="H16" s="98"/>
      <c r="I16" s="98"/>
      <c r="J16" s="98"/>
      <c r="K16" s="98"/>
      <c r="L16" s="98"/>
      <c r="M16" s="95"/>
      <c r="N16" s="99"/>
      <c r="O16" s="99"/>
      <c r="P16" s="100">
        <f>P15</f>
        <v>257808.32</v>
      </c>
      <c r="Q16" s="100"/>
      <c r="R16" s="100"/>
    </row>
    <row r="17" spans="1:18" x14ac:dyDescent="0.25">
      <c r="A17" s="91">
        <v>9</v>
      </c>
      <c r="B17" s="86">
        <v>225002</v>
      </c>
      <c r="C17" s="92" t="s">
        <v>23</v>
      </c>
      <c r="D17" s="85" t="s">
        <v>41</v>
      </c>
      <c r="E17" s="90" t="s">
        <v>16</v>
      </c>
      <c r="F17" s="85" t="s">
        <v>42</v>
      </c>
      <c r="G17" s="93">
        <v>4185.2</v>
      </c>
      <c r="H17" s="94">
        <v>20</v>
      </c>
      <c r="I17" s="93">
        <f t="shared" ref="I17" si="3">ROUND((G17*H17),2)</f>
        <v>83704</v>
      </c>
      <c r="J17" s="93">
        <v>2.7</v>
      </c>
      <c r="K17" s="93">
        <v>2.8</v>
      </c>
      <c r="L17" s="93">
        <v>2.9</v>
      </c>
      <c r="M17" s="95">
        <f>STDEV(J17:L17)/AVERAGE(J17:L17)</f>
        <v>3.5714285714285664E-2</v>
      </c>
      <c r="N17" s="93">
        <f>(J17+K17+L17)/3</f>
        <v>2.8000000000000003</v>
      </c>
      <c r="O17" s="93">
        <v>165</v>
      </c>
      <c r="P17" s="96">
        <f t="shared" ref="P17" si="4">ROUND((I17*N17),2)</f>
        <v>234371.20000000001</v>
      </c>
      <c r="Q17" s="90" t="s">
        <v>16</v>
      </c>
      <c r="R17" s="90" t="s">
        <v>16</v>
      </c>
    </row>
    <row r="18" spans="1:18" ht="15.75" customHeight="1" x14ac:dyDescent="0.25">
      <c r="A18" s="158" t="s">
        <v>45</v>
      </c>
      <c r="B18" s="159"/>
      <c r="C18" s="159"/>
      <c r="D18" s="160"/>
      <c r="E18" s="97"/>
      <c r="F18" s="90"/>
      <c r="G18" s="98"/>
      <c r="H18" s="98"/>
      <c r="I18" s="98"/>
      <c r="J18" s="98"/>
      <c r="K18" s="98"/>
      <c r="L18" s="98"/>
      <c r="M18" s="95"/>
      <c r="N18" s="99"/>
      <c r="O18" s="99"/>
      <c r="P18" s="100">
        <f>P17</f>
        <v>234371.20000000001</v>
      </c>
      <c r="Q18" s="100"/>
      <c r="R18" s="100"/>
    </row>
    <row r="19" spans="1:18" x14ac:dyDescent="0.25">
      <c r="A19" s="91">
        <v>11</v>
      </c>
      <c r="B19" s="86">
        <v>225002</v>
      </c>
      <c r="C19" s="92" t="s">
        <v>23</v>
      </c>
      <c r="D19" s="85" t="s">
        <v>41</v>
      </c>
      <c r="E19" s="90" t="s">
        <v>16</v>
      </c>
      <c r="F19" s="85" t="s">
        <v>42</v>
      </c>
      <c r="G19" s="93">
        <v>6144</v>
      </c>
      <c r="H19" s="94">
        <v>22</v>
      </c>
      <c r="I19" s="93">
        <f t="shared" ref="I19:I20" si="5">ROUND((G19*H19),2)</f>
        <v>135168</v>
      </c>
      <c r="J19" s="93">
        <v>2.7</v>
      </c>
      <c r="K19" s="93">
        <v>2.8</v>
      </c>
      <c r="L19" s="93">
        <v>2.9</v>
      </c>
      <c r="M19" s="95">
        <f>STDEV(J19:L19)/AVERAGE(J19:L19)</f>
        <v>3.5714285714285664E-2</v>
      </c>
      <c r="N19" s="93">
        <f>(J19+K19+L19)/3</f>
        <v>2.8000000000000003</v>
      </c>
      <c r="O19" s="93">
        <v>165</v>
      </c>
      <c r="P19" s="96">
        <f t="shared" ref="P19:P20" si="6">ROUND((I19*N19),2)</f>
        <v>378470.40000000002</v>
      </c>
      <c r="Q19" s="90" t="s">
        <v>16</v>
      </c>
      <c r="R19" s="90" t="s">
        <v>16</v>
      </c>
    </row>
    <row r="20" spans="1:18" x14ac:dyDescent="0.25">
      <c r="A20" s="91">
        <v>11</v>
      </c>
      <c r="B20" s="86">
        <v>225002</v>
      </c>
      <c r="C20" s="92" t="s">
        <v>23</v>
      </c>
      <c r="D20" s="85" t="s">
        <v>46</v>
      </c>
      <c r="E20" s="90" t="s">
        <v>16</v>
      </c>
      <c r="F20" s="85" t="s">
        <v>42</v>
      </c>
      <c r="G20" s="93">
        <v>427.56</v>
      </c>
      <c r="H20" s="94">
        <v>22</v>
      </c>
      <c r="I20" s="93">
        <f t="shared" si="5"/>
        <v>9406.32</v>
      </c>
      <c r="J20" s="93">
        <v>2.7</v>
      </c>
      <c r="K20" s="93">
        <v>2.8</v>
      </c>
      <c r="L20" s="93">
        <v>2.9</v>
      </c>
      <c r="M20" s="95">
        <f>STDEV(J20:L20)/AVERAGE(J20:L20)</f>
        <v>3.5714285714285664E-2</v>
      </c>
      <c r="N20" s="93">
        <f>(J20+K20+L20)/3</f>
        <v>2.8000000000000003</v>
      </c>
      <c r="O20" s="93">
        <v>165</v>
      </c>
      <c r="P20" s="96">
        <f t="shared" si="6"/>
        <v>26337.7</v>
      </c>
      <c r="Q20" s="90" t="s">
        <v>16</v>
      </c>
      <c r="R20" s="90" t="s">
        <v>16</v>
      </c>
    </row>
    <row r="21" spans="1:18" ht="15.75" customHeight="1" x14ac:dyDescent="0.25">
      <c r="A21" s="158" t="s">
        <v>47</v>
      </c>
      <c r="B21" s="159"/>
      <c r="C21" s="159"/>
      <c r="D21" s="160"/>
      <c r="E21" s="97"/>
      <c r="F21" s="90"/>
      <c r="G21" s="98"/>
      <c r="H21" s="98"/>
      <c r="I21" s="98"/>
      <c r="J21" s="98"/>
      <c r="K21" s="98"/>
      <c r="L21" s="98"/>
      <c r="M21" s="95"/>
      <c r="N21" s="99"/>
      <c r="O21" s="99"/>
      <c r="P21" s="100">
        <f>P19+P20</f>
        <v>404808.10000000003</v>
      </c>
      <c r="Q21" s="100"/>
      <c r="R21" s="100"/>
    </row>
    <row r="22" spans="1:18" x14ac:dyDescent="0.25">
      <c r="A22" s="91">
        <v>13</v>
      </c>
      <c r="B22" s="86">
        <v>225002</v>
      </c>
      <c r="C22" s="92" t="s">
        <v>23</v>
      </c>
      <c r="D22" s="85" t="s">
        <v>41</v>
      </c>
      <c r="E22" s="90" t="s">
        <v>16</v>
      </c>
      <c r="F22" s="85" t="s">
        <v>42</v>
      </c>
      <c r="G22" s="93">
        <v>6144</v>
      </c>
      <c r="H22" s="94">
        <v>17</v>
      </c>
      <c r="I22" s="93">
        <f t="shared" ref="I22:I23" si="7">ROUND((G22*H22),2)</f>
        <v>104448</v>
      </c>
      <c r="J22" s="93">
        <v>2.7</v>
      </c>
      <c r="K22" s="93">
        <v>2.8</v>
      </c>
      <c r="L22" s="93">
        <v>2.9</v>
      </c>
      <c r="M22" s="95">
        <f>STDEV(J22:L22)/AVERAGE(J22:L22)</f>
        <v>3.5714285714285664E-2</v>
      </c>
      <c r="N22" s="93">
        <f>(J22+K22+L22)/3</f>
        <v>2.8000000000000003</v>
      </c>
      <c r="O22" s="93">
        <v>165</v>
      </c>
      <c r="P22" s="96">
        <f t="shared" ref="P22:P23" si="8">ROUND((I22*N22),2)</f>
        <v>292454.40000000002</v>
      </c>
      <c r="Q22" s="90" t="s">
        <v>16</v>
      </c>
      <c r="R22" s="90" t="s">
        <v>16</v>
      </c>
    </row>
    <row r="23" spans="1:18" x14ac:dyDescent="0.25">
      <c r="A23" s="91">
        <v>13</v>
      </c>
      <c r="B23" s="86">
        <v>225002</v>
      </c>
      <c r="C23" s="92" t="s">
        <v>23</v>
      </c>
      <c r="D23" s="85" t="s">
        <v>46</v>
      </c>
      <c r="E23" s="90" t="s">
        <v>16</v>
      </c>
      <c r="F23" s="85" t="s">
        <v>42</v>
      </c>
      <c r="G23" s="93">
        <v>427.56</v>
      </c>
      <c r="H23" s="94">
        <v>17</v>
      </c>
      <c r="I23" s="93">
        <f t="shared" si="7"/>
        <v>7268.52</v>
      </c>
      <c r="J23" s="93">
        <v>2.7</v>
      </c>
      <c r="K23" s="93">
        <v>2.8</v>
      </c>
      <c r="L23" s="93">
        <v>2.9</v>
      </c>
      <c r="M23" s="95">
        <f>STDEV(J23:L23)/AVERAGE(J23:L23)</f>
        <v>3.5714285714285664E-2</v>
      </c>
      <c r="N23" s="93">
        <f>(J23+K23+L23)/3</f>
        <v>2.8000000000000003</v>
      </c>
      <c r="O23" s="93">
        <v>165</v>
      </c>
      <c r="P23" s="96">
        <f t="shared" si="8"/>
        <v>20351.86</v>
      </c>
      <c r="Q23" s="90" t="s">
        <v>16</v>
      </c>
      <c r="R23" s="90" t="s">
        <v>16</v>
      </c>
    </row>
    <row r="24" spans="1:18" ht="15.75" customHeight="1" x14ac:dyDescent="0.25">
      <c r="A24" s="158" t="s">
        <v>48</v>
      </c>
      <c r="B24" s="159"/>
      <c r="C24" s="159"/>
      <c r="D24" s="160"/>
      <c r="E24" s="97"/>
      <c r="F24" s="90"/>
      <c r="G24" s="98"/>
      <c r="H24" s="98"/>
      <c r="I24" s="98"/>
      <c r="J24" s="98"/>
      <c r="K24" s="98"/>
      <c r="L24" s="98"/>
      <c r="M24" s="95"/>
      <c r="N24" s="99"/>
      <c r="O24" s="99"/>
      <c r="P24" s="100">
        <f>SUM(P22:P23)</f>
        <v>312806.26</v>
      </c>
      <c r="Q24" s="100"/>
      <c r="R24" s="100"/>
    </row>
    <row r="25" spans="1:18" x14ac:dyDescent="0.25">
      <c r="A25" s="91">
        <v>15</v>
      </c>
      <c r="B25" s="86">
        <v>225002</v>
      </c>
      <c r="C25" s="92" t="s">
        <v>23</v>
      </c>
      <c r="D25" s="85" t="s">
        <v>41</v>
      </c>
      <c r="E25" s="90" t="s">
        <v>16</v>
      </c>
      <c r="F25" s="85" t="s">
        <v>42</v>
      </c>
      <c r="G25" s="93">
        <v>6144</v>
      </c>
      <c r="H25" s="94">
        <v>19</v>
      </c>
      <c r="I25" s="93">
        <f t="shared" ref="I25:I26" si="9">ROUND((G25*H25),2)</f>
        <v>116736</v>
      </c>
      <c r="J25" s="93">
        <v>2.7</v>
      </c>
      <c r="K25" s="93">
        <v>2.8</v>
      </c>
      <c r="L25" s="93">
        <v>2.9</v>
      </c>
      <c r="M25" s="95">
        <f>STDEV(J25:L25)/AVERAGE(J25:L25)</f>
        <v>3.5714285714285664E-2</v>
      </c>
      <c r="N25" s="93">
        <f>(J25+K25+L25)/3</f>
        <v>2.8000000000000003</v>
      </c>
      <c r="O25" s="93">
        <v>165</v>
      </c>
      <c r="P25" s="96">
        <f t="shared" ref="P25:P26" si="10">ROUND((I25*N25),2)</f>
        <v>326860.79999999999</v>
      </c>
      <c r="Q25" s="90" t="s">
        <v>16</v>
      </c>
      <c r="R25" s="90" t="s">
        <v>16</v>
      </c>
    </row>
    <row r="26" spans="1:18" x14ac:dyDescent="0.25">
      <c r="A26" s="91">
        <v>15</v>
      </c>
      <c r="B26" s="86">
        <v>225002</v>
      </c>
      <c r="C26" s="92" t="s">
        <v>23</v>
      </c>
      <c r="D26" s="85" t="s">
        <v>46</v>
      </c>
      <c r="E26" s="90" t="s">
        <v>16</v>
      </c>
      <c r="F26" s="85" t="s">
        <v>42</v>
      </c>
      <c r="G26" s="93">
        <v>427.56</v>
      </c>
      <c r="H26" s="94">
        <v>19</v>
      </c>
      <c r="I26" s="93">
        <f t="shared" si="9"/>
        <v>8123.64</v>
      </c>
      <c r="J26" s="93">
        <v>2.7</v>
      </c>
      <c r="K26" s="93">
        <v>2.8</v>
      </c>
      <c r="L26" s="93">
        <v>2.9</v>
      </c>
      <c r="M26" s="95">
        <f>STDEV(J26:L26)/AVERAGE(J26:L26)</f>
        <v>3.5714285714285664E-2</v>
      </c>
      <c r="N26" s="93">
        <f>(J26+K26+L26)/3</f>
        <v>2.8000000000000003</v>
      </c>
      <c r="O26" s="93">
        <v>165</v>
      </c>
      <c r="P26" s="96">
        <f t="shared" si="10"/>
        <v>22746.19</v>
      </c>
      <c r="Q26" s="90" t="s">
        <v>16</v>
      </c>
      <c r="R26" s="90" t="s">
        <v>16</v>
      </c>
    </row>
    <row r="27" spans="1:18" ht="15.75" customHeight="1" x14ac:dyDescent="0.25">
      <c r="A27" s="158" t="s">
        <v>49</v>
      </c>
      <c r="B27" s="159"/>
      <c r="C27" s="159"/>
      <c r="D27" s="160"/>
      <c r="E27" s="97"/>
      <c r="F27" s="90"/>
      <c r="G27" s="98"/>
      <c r="H27" s="98"/>
      <c r="I27" s="98"/>
      <c r="J27" s="98"/>
      <c r="K27" s="98"/>
      <c r="L27" s="98"/>
      <c r="M27" s="95"/>
      <c r="N27" s="99"/>
      <c r="O27" s="99"/>
      <c r="P27" s="100">
        <f>SUM(P25:P26)</f>
        <v>349606.99</v>
      </c>
      <c r="Q27" s="100"/>
      <c r="R27" s="100"/>
    </row>
    <row r="28" spans="1:18" x14ac:dyDescent="0.25">
      <c r="A28" s="91">
        <v>17</v>
      </c>
      <c r="B28" s="86">
        <v>225002</v>
      </c>
      <c r="C28" s="92" t="s">
        <v>23</v>
      </c>
      <c r="D28" s="85" t="s">
        <v>41</v>
      </c>
      <c r="E28" s="90" t="s">
        <v>16</v>
      </c>
      <c r="F28" s="85" t="s">
        <v>42</v>
      </c>
      <c r="G28" s="93">
        <v>6144</v>
      </c>
      <c r="H28" s="94">
        <v>22</v>
      </c>
      <c r="I28" s="93">
        <f t="shared" ref="I28:I29" si="11">ROUND((G28*H28),2)</f>
        <v>135168</v>
      </c>
      <c r="J28" s="93">
        <v>2.7</v>
      </c>
      <c r="K28" s="93">
        <v>2.8</v>
      </c>
      <c r="L28" s="93">
        <v>2.9</v>
      </c>
      <c r="M28" s="95">
        <f>STDEV(J28:L28)/AVERAGE(J28:L28)</f>
        <v>3.5714285714285664E-2</v>
      </c>
      <c r="N28" s="93">
        <f>(J28+K28+L28)/3</f>
        <v>2.8000000000000003</v>
      </c>
      <c r="O28" s="93">
        <v>165</v>
      </c>
      <c r="P28" s="96">
        <f t="shared" ref="P28:P29" si="12">ROUND((I28*N28),2)</f>
        <v>378470.40000000002</v>
      </c>
      <c r="Q28" s="90" t="s">
        <v>16</v>
      </c>
      <c r="R28" s="90" t="s">
        <v>16</v>
      </c>
    </row>
    <row r="29" spans="1:18" x14ac:dyDescent="0.25">
      <c r="A29" s="91">
        <v>17</v>
      </c>
      <c r="B29" s="86">
        <v>225002</v>
      </c>
      <c r="C29" s="92" t="s">
        <v>23</v>
      </c>
      <c r="D29" s="85" t="s">
        <v>46</v>
      </c>
      <c r="E29" s="90" t="s">
        <v>16</v>
      </c>
      <c r="F29" s="85" t="s">
        <v>42</v>
      </c>
      <c r="G29" s="93">
        <v>427.56</v>
      </c>
      <c r="H29" s="94">
        <v>22</v>
      </c>
      <c r="I29" s="93">
        <f t="shared" si="11"/>
        <v>9406.32</v>
      </c>
      <c r="J29" s="93">
        <v>2.7</v>
      </c>
      <c r="K29" s="93">
        <v>2.8</v>
      </c>
      <c r="L29" s="93">
        <v>2.9</v>
      </c>
      <c r="M29" s="95">
        <f>STDEV(J29:L29)/AVERAGE(J29:L29)</f>
        <v>3.5714285714285664E-2</v>
      </c>
      <c r="N29" s="93">
        <f>(J29+K29+L29)/3</f>
        <v>2.8000000000000003</v>
      </c>
      <c r="O29" s="93">
        <v>165</v>
      </c>
      <c r="P29" s="96">
        <f t="shared" si="12"/>
        <v>26337.7</v>
      </c>
      <c r="Q29" s="90" t="s">
        <v>16</v>
      </c>
      <c r="R29" s="90" t="s">
        <v>16</v>
      </c>
    </row>
    <row r="30" spans="1:18" ht="15.75" customHeight="1" x14ac:dyDescent="0.25">
      <c r="A30" s="158" t="s">
        <v>50</v>
      </c>
      <c r="B30" s="159"/>
      <c r="C30" s="159"/>
      <c r="D30" s="160"/>
      <c r="E30" s="97"/>
      <c r="F30" s="90"/>
      <c r="G30" s="98"/>
      <c r="H30" s="98"/>
      <c r="I30" s="98"/>
      <c r="J30" s="98"/>
      <c r="K30" s="98"/>
      <c r="L30" s="98"/>
      <c r="M30" s="95"/>
      <c r="N30" s="99"/>
      <c r="O30" s="99"/>
      <c r="P30" s="100">
        <f>SUM(P28:P29)</f>
        <v>404808.10000000003</v>
      </c>
      <c r="Q30" s="100"/>
      <c r="R30" s="100"/>
    </row>
    <row r="31" spans="1:18" x14ac:dyDescent="0.25">
      <c r="A31" s="91">
        <v>19</v>
      </c>
      <c r="B31" s="86">
        <v>225002</v>
      </c>
      <c r="C31" s="92" t="s">
        <v>23</v>
      </c>
      <c r="D31" s="85" t="s">
        <v>41</v>
      </c>
      <c r="E31" s="90" t="s">
        <v>16</v>
      </c>
      <c r="F31" s="85" t="s">
        <v>42</v>
      </c>
      <c r="G31" s="93">
        <v>6144</v>
      </c>
      <c r="H31" s="94">
        <v>22</v>
      </c>
      <c r="I31" s="93">
        <f t="shared" ref="I31:I32" si="13">ROUND((G31*H31),2)</f>
        <v>135168</v>
      </c>
      <c r="J31" s="93">
        <v>2.7</v>
      </c>
      <c r="K31" s="93">
        <v>2.8</v>
      </c>
      <c r="L31" s="93">
        <v>2.9</v>
      </c>
      <c r="M31" s="95">
        <f>STDEV(J31:L31)/AVERAGE(J31:L31)</f>
        <v>3.5714285714285664E-2</v>
      </c>
      <c r="N31" s="93">
        <f>(J31+K31+L31)/3</f>
        <v>2.8000000000000003</v>
      </c>
      <c r="O31" s="93">
        <v>165</v>
      </c>
      <c r="P31" s="96">
        <f t="shared" ref="P31:P32" si="14">ROUND((I31*N31),2)</f>
        <v>378470.40000000002</v>
      </c>
      <c r="Q31" s="90" t="s">
        <v>16</v>
      </c>
      <c r="R31" s="90" t="s">
        <v>16</v>
      </c>
    </row>
    <row r="32" spans="1:18" x14ac:dyDescent="0.25">
      <c r="A32" s="91">
        <v>19</v>
      </c>
      <c r="B32" s="86">
        <v>225002</v>
      </c>
      <c r="C32" s="92" t="s">
        <v>23</v>
      </c>
      <c r="D32" s="85" t="s">
        <v>46</v>
      </c>
      <c r="E32" s="90" t="s">
        <v>16</v>
      </c>
      <c r="F32" s="85" t="s">
        <v>42</v>
      </c>
      <c r="G32" s="93">
        <v>427.56</v>
      </c>
      <c r="H32" s="94">
        <v>22</v>
      </c>
      <c r="I32" s="93">
        <f t="shared" si="13"/>
        <v>9406.32</v>
      </c>
      <c r="J32" s="93">
        <v>2.7</v>
      </c>
      <c r="K32" s="93">
        <v>2.8</v>
      </c>
      <c r="L32" s="93">
        <v>2.9</v>
      </c>
      <c r="M32" s="95">
        <f>STDEV(J32:L32)/AVERAGE(J32:L32)</f>
        <v>3.5714285714285664E-2</v>
      </c>
      <c r="N32" s="93">
        <f>(J32+K32+L32)/3</f>
        <v>2.8000000000000003</v>
      </c>
      <c r="O32" s="93">
        <v>165</v>
      </c>
      <c r="P32" s="96">
        <f t="shared" si="14"/>
        <v>26337.7</v>
      </c>
      <c r="Q32" s="90" t="s">
        <v>16</v>
      </c>
      <c r="R32" s="90" t="s">
        <v>16</v>
      </c>
    </row>
    <row r="33" spans="1:18" ht="15.75" customHeight="1" x14ac:dyDescent="0.25">
      <c r="A33" s="158" t="s">
        <v>51</v>
      </c>
      <c r="B33" s="159"/>
      <c r="C33" s="159"/>
      <c r="D33" s="160"/>
      <c r="E33" s="97"/>
      <c r="F33" s="90"/>
      <c r="G33" s="98"/>
      <c r="H33" s="98"/>
      <c r="I33" s="98"/>
      <c r="J33" s="98"/>
      <c r="K33" s="98"/>
      <c r="L33" s="98"/>
      <c r="M33" s="95"/>
      <c r="N33" s="99"/>
      <c r="O33" s="99"/>
      <c r="P33" s="100">
        <f>SUM(P31:P32)</f>
        <v>404808.10000000003</v>
      </c>
      <c r="Q33" s="100"/>
      <c r="R33" s="100"/>
    </row>
    <row r="34" spans="1:18" ht="15.75" customHeight="1" x14ac:dyDescent="0.25">
      <c r="A34" s="91">
        <v>21</v>
      </c>
      <c r="B34" s="86">
        <v>225002</v>
      </c>
      <c r="C34" s="92" t="s">
        <v>23</v>
      </c>
      <c r="D34" s="85" t="s">
        <v>41</v>
      </c>
      <c r="E34" s="90" t="s">
        <v>16</v>
      </c>
      <c r="F34" s="85" t="s">
        <v>42</v>
      </c>
      <c r="G34" s="93">
        <v>6144</v>
      </c>
      <c r="H34" s="94">
        <v>19</v>
      </c>
      <c r="I34" s="93">
        <f t="shared" ref="I34:I35" si="15">ROUND((G34*H34),2)</f>
        <v>116736</v>
      </c>
      <c r="J34" s="93">
        <v>2.7</v>
      </c>
      <c r="K34" s="93">
        <v>2.8</v>
      </c>
      <c r="L34" s="93">
        <v>2.9</v>
      </c>
      <c r="M34" s="95">
        <f>STDEV(J34:L34)/AVERAGE(J34:L34)</f>
        <v>3.5714285714285664E-2</v>
      </c>
      <c r="N34" s="93">
        <f>(J34+K34+L34)/3</f>
        <v>2.8000000000000003</v>
      </c>
      <c r="O34" s="93">
        <v>165</v>
      </c>
      <c r="P34" s="96">
        <f t="shared" ref="P34:P35" si="16">ROUND((I34*N34),2)</f>
        <v>326860.79999999999</v>
      </c>
      <c r="Q34" s="90" t="s">
        <v>16</v>
      </c>
      <c r="R34" s="90" t="s">
        <v>16</v>
      </c>
    </row>
    <row r="35" spans="1:18" ht="15.75" customHeight="1" x14ac:dyDescent="0.25">
      <c r="A35" s="91">
        <v>21</v>
      </c>
      <c r="B35" s="86">
        <v>225002</v>
      </c>
      <c r="C35" s="92" t="s">
        <v>23</v>
      </c>
      <c r="D35" s="85" t="s">
        <v>46</v>
      </c>
      <c r="E35" s="90" t="s">
        <v>16</v>
      </c>
      <c r="F35" s="85" t="s">
        <v>42</v>
      </c>
      <c r="G35" s="93">
        <v>427.56</v>
      </c>
      <c r="H35" s="94">
        <v>19</v>
      </c>
      <c r="I35" s="93">
        <f t="shared" si="15"/>
        <v>8123.64</v>
      </c>
      <c r="J35" s="93">
        <v>2.7</v>
      </c>
      <c r="K35" s="93">
        <v>2.8</v>
      </c>
      <c r="L35" s="93">
        <v>2.9</v>
      </c>
      <c r="M35" s="95">
        <f>STDEV(J35:L35)/AVERAGE(J35:L35)</f>
        <v>3.5714285714285664E-2</v>
      </c>
      <c r="N35" s="93">
        <f>(J35+K35+L35)/3</f>
        <v>2.8000000000000003</v>
      </c>
      <c r="O35" s="93">
        <v>165</v>
      </c>
      <c r="P35" s="96">
        <f t="shared" si="16"/>
        <v>22746.19</v>
      </c>
      <c r="Q35" s="90" t="s">
        <v>16</v>
      </c>
      <c r="R35" s="90" t="s">
        <v>16</v>
      </c>
    </row>
    <row r="36" spans="1:18" ht="15.75" customHeight="1" x14ac:dyDescent="0.25">
      <c r="A36" s="158" t="s">
        <v>52</v>
      </c>
      <c r="B36" s="159"/>
      <c r="C36" s="159"/>
      <c r="D36" s="160"/>
      <c r="E36" s="97"/>
      <c r="F36" s="90"/>
      <c r="G36" s="98"/>
      <c r="H36" s="98"/>
      <c r="I36" s="98"/>
      <c r="J36" s="98"/>
      <c r="K36" s="98"/>
      <c r="L36" s="98"/>
      <c r="M36" s="95"/>
      <c r="N36" s="99"/>
      <c r="O36" s="99"/>
      <c r="P36" s="100">
        <f>SUM(P34:P35)</f>
        <v>349606.99</v>
      </c>
      <c r="Q36" s="100"/>
      <c r="R36" s="100"/>
    </row>
    <row r="37" spans="1:18" x14ac:dyDescent="0.25">
      <c r="A37" s="91">
        <v>24</v>
      </c>
      <c r="B37" s="86">
        <v>225002</v>
      </c>
      <c r="C37" s="92" t="s">
        <v>23</v>
      </c>
      <c r="D37" s="85" t="s">
        <v>41</v>
      </c>
      <c r="E37" s="90" t="s">
        <v>16</v>
      </c>
      <c r="F37" s="85" t="s">
        <v>42</v>
      </c>
      <c r="G37" s="93">
        <v>6144</v>
      </c>
      <c r="H37" s="94">
        <v>21</v>
      </c>
      <c r="I37" s="93">
        <f t="shared" ref="I37:I38" si="17">ROUND((G37*H37),2)</f>
        <v>129024</v>
      </c>
      <c r="J37" s="93">
        <v>2.7</v>
      </c>
      <c r="K37" s="93">
        <v>2.8</v>
      </c>
      <c r="L37" s="93">
        <v>2.9</v>
      </c>
      <c r="M37" s="95">
        <f>STDEV(J37:L37)/AVERAGE(J37:L37)</f>
        <v>3.5714285714285664E-2</v>
      </c>
      <c r="N37" s="93">
        <f>(J37+K37+L37)/3</f>
        <v>2.8000000000000003</v>
      </c>
      <c r="O37" s="93">
        <v>165</v>
      </c>
      <c r="P37" s="96">
        <f t="shared" ref="P37:P38" si="18">ROUND((I37*N37),2)</f>
        <v>361267.20000000001</v>
      </c>
      <c r="Q37" s="90" t="s">
        <v>16</v>
      </c>
      <c r="R37" s="90" t="s">
        <v>16</v>
      </c>
    </row>
    <row r="38" spans="1:18" x14ac:dyDescent="0.25">
      <c r="A38" s="91">
        <v>24</v>
      </c>
      <c r="B38" s="86">
        <v>225002</v>
      </c>
      <c r="C38" s="92" t="s">
        <v>23</v>
      </c>
      <c r="D38" s="85" t="s">
        <v>46</v>
      </c>
      <c r="E38" s="90" t="s">
        <v>16</v>
      </c>
      <c r="F38" s="85" t="s">
        <v>42</v>
      </c>
      <c r="G38" s="93">
        <v>427.56</v>
      </c>
      <c r="H38" s="94">
        <v>21</v>
      </c>
      <c r="I38" s="93">
        <f t="shared" si="17"/>
        <v>8978.76</v>
      </c>
      <c r="J38" s="93">
        <v>2.7</v>
      </c>
      <c r="K38" s="93">
        <v>2.8</v>
      </c>
      <c r="L38" s="93">
        <v>2.9</v>
      </c>
      <c r="M38" s="95">
        <f>STDEV(J38:L38)/AVERAGE(J38:L38)</f>
        <v>3.5714285714285664E-2</v>
      </c>
      <c r="N38" s="93">
        <f>(J38+K38+L38)/3</f>
        <v>2.8000000000000003</v>
      </c>
      <c r="O38" s="93">
        <v>165</v>
      </c>
      <c r="P38" s="96">
        <f t="shared" si="18"/>
        <v>25140.53</v>
      </c>
      <c r="Q38" s="90" t="s">
        <v>16</v>
      </c>
      <c r="R38" s="90" t="s">
        <v>16</v>
      </c>
    </row>
    <row r="39" spans="1:18" ht="15.75" customHeight="1" x14ac:dyDescent="0.25">
      <c r="A39" s="158" t="s">
        <v>53</v>
      </c>
      <c r="B39" s="159"/>
      <c r="C39" s="159"/>
      <c r="D39" s="160"/>
      <c r="E39" s="97"/>
      <c r="F39" s="90"/>
      <c r="G39" s="98"/>
      <c r="H39" s="98"/>
      <c r="I39" s="98"/>
      <c r="J39" s="98"/>
      <c r="K39" s="98"/>
      <c r="L39" s="98"/>
      <c r="M39" s="95"/>
      <c r="N39" s="99"/>
      <c r="O39" s="99"/>
      <c r="P39" s="100">
        <f>SUM(P37:P38)</f>
        <v>386407.73</v>
      </c>
      <c r="Q39" s="100"/>
      <c r="R39" s="100"/>
    </row>
    <row r="40" spans="1:18" x14ac:dyDescent="0.25">
      <c r="A40" s="91">
        <v>26</v>
      </c>
      <c r="B40" s="86">
        <v>225002</v>
      </c>
      <c r="C40" s="92" t="s">
        <v>23</v>
      </c>
      <c r="D40" s="85" t="s">
        <v>41</v>
      </c>
      <c r="E40" s="90" t="s">
        <v>16</v>
      </c>
      <c r="F40" s="85" t="s">
        <v>42</v>
      </c>
      <c r="G40" s="93">
        <v>6144</v>
      </c>
      <c r="H40" s="94">
        <v>22</v>
      </c>
      <c r="I40" s="93">
        <f t="shared" ref="I40:I41" si="19">ROUND((G40*H40),2)</f>
        <v>135168</v>
      </c>
      <c r="J40" s="93">
        <v>2.7</v>
      </c>
      <c r="K40" s="93">
        <v>2.8</v>
      </c>
      <c r="L40" s="93">
        <v>2.9</v>
      </c>
      <c r="M40" s="95">
        <f>STDEV(J40:L40)/AVERAGE(J40:L40)</f>
        <v>3.5714285714285664E-2</v>
      </c>
      <c r="N40" s="93">
        <f>(J40+K40+L40)/3</f>
        <v>2.8000000000000003</v>
      </c>
      <c r="O40" s="93">
        <v>165</v>
      </c>
      <c r="P40" s="96">
        <f t="shared" ref="P40:P41" si="20">ROUND((I40*N40),2)</f>
        <v>378470.40000000002</v>
      </c>
      <c r="Q40" s="90" t="s">
        <v>16</v>
      </c>
      <c r="R40" s="90" t="s">
        <v>16</v>
      </c>
    </row>
    <row r="41" spans="1:18" x14ac:dyDescent="0.25">
      <c r="A41" s="91">
        <v>26</v>
      </c>
      <c r="B41" s="86">
        <v>225002</v>
      </c>
      <c r="C41" s="92" t="s">
        <v>23</v>
      </c>
      <c r="D41" s="85" t="s">
        <v>46</v>
      </c>
      <c r="E41" s="90" t="s">
        <v>16</v>
      </c>
      <c r="F41" s="85" t="s">
        <v>42</v>
      </c>
      <c r="G41" s="93">
        <v>427.56</v>
      </c>
      <c r="H41" s="94">
        <v>22</v>
      </c>
      <c r="I41" s="93">
        <f t="shared" si="19"/>
        <v>9406.32</v>
      </c>
      <c r="J41" s="93">
        <v>2.7</v>
      </c>
      <c r="K41" s="93">
        <v>2.8</v>
      </c>
      <c r="L41" s="93">
        <v>2.9</v>
      </c>
      <c r="M41" s="95">
        <f>STDEV(J41:L41)/AVERAGE(J41:L41)</f>
        <v>3.5714285714285664E-2</v>
      </c>
      <c r="N41" s="93">
        <f>(J41+K41+L41)/3</f>
        <v>2.8000000000000003</v>
      </c>
      <c r="O41" s="93">
        <v>165</v>
      </c>
      <c r="P41" s="96">
        <f t="shared" si="20"/>
        <v>26337.7</v>
      </c>
      <c r="Q41" s="90" t="s">
        <v>16</v>
      </c>
      <c r="R41" s="90" t="s">
        <v>16</v>
      </c>
    </row>
    <row r="42" spans="1:18" ht="15.75" customHeight="1" x14ac:dyDescent="0.25">
      <c r="A42" s="158" t="s">
        <v>54</v>
      </c>
      <c r="B42" s="159"/>
      <c r="C42" s="159"/>
      <c r="D42" s="160"/>
      <c r="E42" s="97"/>
      <c r="F42" s="90"/>
      <c r="G42" s="98"/>
      <c r="H42" s="98"/>
      <c r="I42" s="98"/>
      <c r="J42" s="98"/>
      <c r="K42" s="98"/>
      <c r="L42" s="98"/>
      <c r="M42" s="95"/>
      <c r="N42" s="99"/>
      <c r="O42" s="99"/>
      <c r="P42" s="100">
        <f>SUM(P40:P41)</f>
        <v>404808.10000000003</v>
      </c>
      <c r="Q42" s="100"/>
      <c r="R42" s="100"/>
    </row>
    <row r="43" spans="1:18" x14ac:dyDescent="0.25">
      <c r="A43" s="91">
        <v>28</v>
      </c>
      <c r="B43" s="86">
        <v>225002</v>
      </c>
      <c r="C43" s="92" t="s">
        <v>23</v>
      </c>
      <c r="D43" s="85" t="s">
        <v>41</v>
      </c>
      <c r="E43" s="90" t="s">
        <v>16</v>
      </c>
      <c r="F43" s="85" t="s">
        <v>42</v>
      </c>
      <c r="G43" s="93">
        <v>6144</v>
      </c>
      <c r="H43" s="94">
        <v>22</v>
      </c>
      <c r="I43" s="93">
        <f t="shared" ref="I43:I44" si="21">ROUND((G43*H43),2)</f>
        <v>135168</v>
      </c>
      <c r="J43" s="93">
        <v>2.7</v>
      </c>
      <c r="K43" s="93">
        <v>2.8</v>
      </c>
      <c r="L43" s="93">
        <v>2.9</v>
      </c>
      <c r="M43" s="95">
        <f>STDEV(J43:L43)/AVERAGE(J43:L43)</f>
        <v>3.5714285714285664E-2</v>
      </c>
      <c r="N43" s="93">
        <f>(J43+K43+L43)/3</f>
        <v>2.8000000000000003</v>
      </c>
      <c r="O43" s="93">
        <v>165</v>
      </c>
      <c r="P43" s="96">
        <f t="shared" ref="P43:P44" si="22">ROUND((I43*N43),2)</f>
        <v>378470.40000000002</v>
      </c>
      <c r="Q43" s="90" t="s">
        <v>16</v>
      </c>
      <c r="R43" s="90" t="s">
        <v>16</v>
      </c>
    </row>
    <row r="44" spans="1:18" x14ac:dyDescent="0.25">
      <c r="A44" s="91">
        <v>28</v>
      </c>
      <c r="B44" s="86">
        <v>225002</v>
      </c>
      <c r="C44" s="92" t="s">
        <v>23</v>
      </c>
      <c r="D44" s="85" t="s">
        <v>46</v>
      </c>
      <c r="E44" s="90" t="s">
        <v>16</v>
      </c>
      <c r="F44" s="85" t="s">
        <v>42</v>
      </c>
      <c r="G44" s="93">
        <v>427.56</v>
      </c>
      <c r="H44" s="94">
        <v>22</v>
      </c>
      <c r="I44" s="93">
        <f t="shared" si="21"/>
        <v>9406.32</v>
      </c>
      <c r="J44" s="93">
        <v>2.7</v>
      </c>
      <c r="K44" s="93">
        <v>2.8</v>
      </c>
      <c r="L44" s="93">
        <v>2.9</v>
      </c>
      <c r="M44" s="95">
        <f>STDEV(J44:L44)/AVERAGE(J44:L44)</f>
        <v>3.5714285714285664E-2</v>
      </c>
      <c r="N44" s="93">
        <f>(J44+K44+L44)/3</f>
        <v>2.8000000000000003</v>
      </c>
      <c r="O44" s="93">
        <v>165</v>
      </c>
      <c r="P44" s="96">
        <f t="shared" si="22"/>
        <v>26337.7</v>
      </c>
      <c r="Q44" s="90" t="s">
        <v>16</v>
      </c>
      <c r="R44" s="90" t="s">
        <v>16</v>
      </c>
    </row>
    <row r="45" spans="1:18" ht="15.75" customHeight="1" x14ac:dyDescent="0.25">
      <c r="A45" s="158" t="s">
        <v>55</v>
      </c>
      <c r="B45" s="159"/>
      <c r="C45" s="159"/>
      <c r="D45" s="160"/>
      <c r="E45" s="97"/>
      <c r="F45" s="90"/>
      <c r="G45" s="98"/>
      <c r="H45" s="98"/>
      <c r="I45" s="98"/>
      <c r="J45" s="98"/>
      <c r="K45" s="98"/>
      <c r="L45" s="98"/>
      <c r="M45" s="95"/>
      <c r="N45" s="99"/>
      <c r="O45" s="99"/>
      <c r="P45" s="100">
        <f>SUM(P43:P44)</f>
        <v>404808.10000000003</v>
      </c>
      <c r="Q45" s="100"/>
      <c r="R45" s="100"/>
    </row>
    <row r="46" spans="1:18" x14ac:dyDescent="0.25">
      <c r="A46" s="91">
        <v>30</v>
      </c>
      <c r="B46" s="86">
        <v>225002</v>
      </c>
      <c r="C46" s="92" t="s">
        <v>23</v>
      </c>
      <c r="D46" s="85" t="s">
        <v>41</v>
      </c>
      <c r="E46" s="90" t="s">
        <v>16</v>
      </c>
      <c r="F46" s="85" t="s">
        <v>42</v>
      </c>
      <c r="G46" s="93">
        <v>6144</v>
      </c>
      <c r="H46" s="94">
        <v>22</v>
      </c>
      <c r="I46" s="93">
        <f t="shared" ref="I46:I47" si="23">ROUND((G46*H46),2)</f>
        <v>135168</v>
      </c>
      <c r="J46" s="93">
        <v>2.7</v>
      </c>
      <c r="K46" s="93">
        <v>2.8</v>
      </c>
      <c r="L46" s="93">
        <v>2.9</v>
      </c>
      <c r="M46" s="95">
        <f>STDEV(J46:L46)/AVERAGE(J46:L46)</f>
        <v>3.5714285714285664E-2</v>
      </c>
      <c r="N46" s="93">
        <f>(J46+K46+L46)/3</f>
        <v>2.8000000000000003</v>
      </c>
      <c r="O46" s="93">
        <v>165</v>
      </c>
      <c r="P46" s="96">
        <f t="shared" ref="P46:P47" si="24">ROUND((I46*N46),2)</f>
        <v>378470.40000000002</v>
      </c>
      <c r="Q46" s="90" t="s">
        <v>16</v>
      </c>
      <c r="R46" s="90" t="s">
        <v>16</v>
      </c>
    </row>
    <row r="47" spans="1:18" x14ac:dyDescent="0.25">
      <c r="A47" s="91">
        <v>30</v>
      </c>
      <c r="B47" s="86">
        <v>225002</v>
      </c>
      <c r="C47" s="92" t="s">
        <v>23</v>
      </c>
      <c r="D47" s="85" t="s">
        <v>46</v>
      </c>
      <c r="E47" s="90" t="s">
        <v>16</v>
      </c>
      <c r="F47" s="85" t="s">
        <v>42</v>
      </c>
      <c r="G47" s="93">
        <v>427.56</v>
      </c>
      <c r="H47" s="94">
        <v>22</v>
      </c>
      <c r="I47" s="93">
        <f t="shared" si="23"/>
        <v>9406.32</v>
      </c>
      <c r="J47" s="93">
        <v>2.7</v>
      </c>
      <c r="K47" s="93">
        <v>2.8</v>
      </c>
      <c r="L47" s="93">
        <v>2.9</v>
      </c>
      <c r="M47" s="95">
        <f>STDEV(J47:L47)/AVERAGE(J47:L47)</f>
        <v>3.5714285714285664E-2</v>
      </c>
      <c r="N47" s="93">
        <f>(J47+K47+L47)/3</f>
        <v>2.8000000000000003</v>
      </c>
      <c r="O47" s="93">
        <v>165</v>
      </c>
      <c r="P47" s="96">
        <f t="shared" si="24"/>
        <v>26337.7</v>
      </c>
      <c r="Q47" s="90" t="s">
        <v>16</v>
      </c>
      <c r="R47" s="90" t="s">
        <v>16</v>
      </c>
    </row>
    <row r="48" spans="1:18" ht="15.75" customHeight="1" x14ac:dyDescent="0.25">
      <c r="A48" s="158" t="s">
        <v>56</v>
      </c>
      <c r="B48" s="159"/>
      <c r="C48" s="159"/>
      <c r="D48" s="160"/>
      <c r="E48" s="97"/>
      <c r="F48" s="90"/>
      <c r="G48" s="98"/>
      <c r="H48" s="98"/>
      <c r="I48" s="98"/>
      <c r="J48" s="98"/>
      <c r="K48" s="98"/>
      <c r="L48" s="98"/>
      <c r="M48" s="95"/>
      <c r="N48" s="99"/>
      <c r="O48" s="99"/>
      <c r="P48" s="100">
        <f>SUM(P46:P47)</f>
        <v>404808.10000000003</v>
      </c>
      <c r="Q48" s="100"/>
      <c r="R48" s="100"/>
    </row>
    <row r="49" spans="1:18" x14ac:dyDescent="0.25">
      <c r="A49" s="91">
        <v>32</v>
      </c>
      <c r="B49" s="86">
        <v>225002</v>
      </c>
      <c r="C49" s="92" t="s">
        <v>23</v>
      </c>
      <c r="D49" s="85" t="s">
        <v>41</v>
      </c>
      <c r="E49" s="90" t="s">
        <v>16</v>
      </c>
      <c r="F49" s="85" t="s">
        <v>42</v>
      </c>
      <c r="G49" s="93">
        <v>6144</v>
      </c>
      <c r="H49" s="94">
        <v>21</v>
      </c>
      <c r="I49" s="93">
        <f t="shared" ref="I49:I50" si="25">ROUND((G49*H49),2)</f>
        <v>129024</v>
      </c>
      <c r="J49" s="93">
        <v>2.7</v>
      </c>
      <c r="K49" s="93">
        <v>2.8</v>
      </c>
      <c r="L49" s="93">
        <v>2.9</v>
      </c>
      <c r="M49" s="95">
        <f>STDEV(J49:L49)/AVERAGE(J49:L49)</f>
        <v>3.5714285714285664E-2</v>
      </c>
      <c r="N49" s="93">
        <f>(J49+K49+L49)/3</f>
        <v>2.8000000000000003</v>
      </c>
      <c r="O49" s="93">
        <v>165</v>
      </c>
      <c r="P49" s="96">
        <f t="shared" ref="P49:P53" si="26">ROUND((I49*N49),2)</f>
        <v>361267.20000000001</v>
      </c>
      <c r="Q49" s="90" t="s">
        <v>16</v>
      </c>
      <c r="R49" s="90" t="s">
        <v>16</v>
      </c>
    </row>
    <row r="50" spans="1:18" x14ac:dyDescent="0.25">
      <c r="A50" s="91">
        <v>32</v>
      </c>
      <c r="B50" s="86">
        <v>225002</v>
      </c>
      <c r="C50" s="92" t="s">
        <v>23</v>
      </c>
      <c r="D50" s="85" t="s">
        <v>46</v>
      </c>
      <c r="E50" s="90" t="s">
        <v>16</v>
      </c>
      <c r="F50" s="85" t="s">
        <v>42</v>
      </c>
      <c r="G50" s="93">
        <v>427.56</v>
      </c>
      <c r="H50" s="94">
        <v>21</v>
      </c>
      <c r="I50" s="93">
        <f t="shared" si="25"/>
        <v>8978.76</v>
      </c>
      <c r="J50" s="93">
        <v>2.7</v>
      </c>
      <c r="K50" s="93">
        <v>2.8</v>
      </c>
      <c r="L50" s="93">
        <v>2.9</v>
      </c>
      <c r="M50" s="95">
        <f>STDEV(J50:L50)/AVERAGE(J50:L50)</f>
        <v>3.5714285714285664E-2</v>
      </c>
      <c r="N50" s="93">
        <f>(J50+K50+L50)/3</f>
        <v>2.8000000000000003</v>
      </c>
      <c r="O50" s="93">
        <v>165</v>
      </c>
      <c r="P50" s="96">
        <f t="shared" si="26"/>
        <v>25140.53</v>
      </c>
      <c r="Q50" s="90" t="s">
        <v>16</v>
      </c>
      <c r="R50" s="90" t="s">
        <v>16</v>
      </c>
    </row>
    <row r="51" spans="1:18" ht="15.75" customHeight="1" x14ac:dyDescent="0.25">
      <c r="A51" s="158" t="s">
        <v>57</v>
      </c>
      <c r="B51" s="159"/>
      <c r="C51" s="159"/>
      <c r="D51" s="160"/>
      <c r="E51" s="97"/>
      <c r="F51" s="90"/>
      <c r="G51" s="98"/>
      <c r="H51" s="98"/>
      <c r="I51" s="98"/>
      <c r="J51" s="98"/>
      <c r="K51" s="98"/>
      <c r="L51" s="98"/>
      <c r="M51" s="95"/>
      <c r="N51" s="99"/>
      <c r="O51" s="99"/>
      <c r="P51" s="100">
        <f>SUM(P49:P50)</f>
        <v>386407.73</v>
      </c>
      <c r="Q51" s="100"/>
      <c r="R51" s="100"/>
    </row>
    <row r="52" spans="1:18" x14ac:dyDescent="0.25">
      <c r="A52" s="91">
        <v>34</v>
      </c>
      <c r="B52" s="86">
        <v>225002</v>
      </c>
      <c r="C52" s="92" t="s">
        <v>23</v>
      </c>
      <c r="D52" s="85" t="s">
        <v>41</v>
      </c>
      <c r="E52" s="90" t="s">
        <v>16</v>
      </c>
      <c r="F52" s="85" t="s">
        <v>42</v>
      </c>
      <c r="G52" s="93">
        <v>6144</v>
      </c>
      <c r="H52" s="94">
        <v>20</v>
      </c>
      <c r="I52" s="93">
        <f t="shared" ref="I52:I53" si="27">ROUND((G52*H52),2)</f>
        <v>122880</v>
      </c>
      <c r="J52" s="93">
        <v>2.7</v>
      </c>
      <c r="K52" s="93">
        <v>2.8</v>
      </c>
      <c r="L52" s="93">
        <v>2.9</v>
      </c>
      <c r="M52" s="95">
        <f>STDEV(J52:L52)/AVERAGE(J52:L52)</f>
        <v>3.5714285714285664E-2</v>
      </c>
      <c r="N52" s="93">
        <f>(J52+K52+L52)/3</f>
        <v>2.8000000000000003</v>
      </c>
      <c r="O52" s="93">
        <v>165</v>
      </c>
      <c r="P52" s="96">
        <f t="shared" ref="P52" si="28">ROUND((I52*N52),2)</f>
        <v>344064</v>
      </c>
      <c r="Q52" s="90" t="s">
        <v>16</v>
      </c>
      <c r="R52" s="90" t="s">
        <v>16</v>
      </c>
    </row>
    <row r="53" spans="1:18" x14ac:dyDescent="0.25">
      <c r="A53" s="91">
        <v>34</v>
      </c>
      <c r="B53" s="86">
        <v>225002</v>
      </c>
      <c r="C53" s="92" t="s">
        <v>23</v>
      </c>
      <c r="D53" s="85" t="s">
        <v>46</v>
      </c>
      <c r="E53" s="90" t="s">
        <v>16</v>
      </c>
      <c r="F53" s="85" t="s">
        <v>42</v>
      </c>
      <c r="G53" s="93">
        <v>427.56</v>
      </c>
      <c r="H53" s="94">
        <v>20</v>
      </c>
      <c r="I53" s="93">
        <f t="shared" si="27"/>
        <v>8551.2000000000007</v>
      </c>
      <c r="J53" s="93">
        <v>2.7</v>
      </c>
      <c r="K53" s="93">
        <v>2.8</v>
      </c>
      <c r="L53" s="93">
        <v>2.9</v>
      </c>
      <c r="M53" s="95">
        <f>STDEV(J53:L53)/AVERAGE(J53:L53)</f>
        <v>3.5714285714285664E-2</v>
      </c>
      <c r="N53" s="93">
        <f>(J53+K53+L53)/3</f>
        <v>2.8000000000000003</v>
      </c>
      <c r="O53" s="93">
        <v>165</v>
      </c>
      <c r="P53" s="96">
        <f t="shared" si="26"/>
        <v>23943.360000000001</v>
      </c>
      <c r="Q53" s="90" t="s">
        <v>16</v>
      </c>
      <c r="R53" s="90" t="s">
        <v>16</v>
      </c>
    </row>
    <row r="54" spans="1:18" ht="15.75" customHeight="1" x14ac:dyDescent="0.25">
      <c r="A54" s="158" t="s">
        <v>58</v>
      </c>
      <c r="B54" s="159"/>
      <c r="C54" s="159"/>
      <c r="D54" s="160"/>
      <c r="E54" s="97"/>
      <c r="F54" s="90"/>
      <c r="G54" s="98"/>
      <c r="H54" s="98"/>
      <c r="I54" s="98"/>
      <c r="J54" s="98"/>
      <c r="K54" s="98"/>
      <c r="L54" s="98"/>
      <c r="M54" s="101"/>
      <c r="N54" s="99"/>
      <c r="O54" s="99"/>
      <c r="P54" s="100">
        <f>SUM(P52:P53)</f>
        <v>368007.36</v>
      </c>
      <c r="Q54" s="100"/>
      <c r="R54" s="100"/>
    </row>
    <row r="55" spans="1:18" ht="15.75" customHeight="1" x14ac:dyDescent="0.25">
      <c r="A55" s="172" t="s">
        <v>13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4"/>
      <c r="P55" s="100">
        <f>P14+P16+P18+P21+P24+P27+P30+P33+P36+P39+P42+P45+P48+P51+P54</f>
        <v>5331679.5000000009</v>
      </c>
      <c r="Q55" s="100"/>
      <c r="R55" s="102"/>
    </row>
    <row r="56" spans="1:18" ht="15.75" customHeight="1" x14ac:dyDescent="0.25">
      <c r="A56" s="175" t="s">
        <v>59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7"/>
      <c r="P56" s="100"/>
      <c r="Q56" s="100"/>
      <c r="R56" s="102"/>
    </row>
    <row r="57" spans="1:18" ht="15.75" customHeight="1" x14ac:dyDescent="0.25">
      <c r="A57" s="103"/>
      <c r="B57" s="104">
        <v>225002</v>
      </c>
      <c r="C57" s="105"/>
      <c r="D57" s="105"/>
      <c r="E57" s="105"/>
      <c r="F57" s="106"/>
      <c r="G57" s="107">
        <v>6144</v>
      </c>
      <c r="H57" s="107">
        <f t="shared" ref="H57:I57" si="29">H13+H15+H17+H19+H22+H25+H28+H31+H34+H37+H40+H43+H46+H49+H52</f>
        <v>313</v>
      </c>
      <c r="I57" s="107">
        <f t="shared" si="29"/>
        <v>1797708.8</v>
      </c>
      <c r="J57" s="169" t="s">
        <v>60</v>
      </c>
      <c r="K57" s="170"/>
      <c r="L57" s="170"/>
      <c r="M57" s="170"/>
      <c r="N57" s="170"/>
      <c r="O57" s="171"/>
      <c r="P57" s="107">
        <f>P13+P15+P17+P19+P22+P25+P28+P31+P34+P37+P40+P43+P46+P49+P52</f>
        <v>5033584.6400000006</v>
      </c>
      <c r="Q57" s="90" t="s">
        <v>16</v>
      </c>
      <c r="R57" s="90" t="s">
        <v>16</v>
      </c>
    </row>
    <row r="58" spans="1:18" ht="15.75" customHeight="1" x14ac:dyDescent="0.25">
      <c r="A58" s="103"/>
      <c r="B58" s="104">
        <v>225002</v>
      </c>
      <c r="C58" s="105"/>
      <c r="D58" s="105"/>
      <c r="E58" s="105"/>
      <c r="F58" s="106"/>
      <c r="G58" s="107">
        <v>427.56</v>
      </c>
      <c r="H58" s="107">
        <f t="shared" ref="H58:I58" si="30">H20+H23+H26+H29+H32+H35+H38+H41+H44+H47+H50+H53</f>
        <v>249</v>
      </c>
      <c r="I58" s="107">
        <f t="shared" si="30"/>
        <v>106462.44</v>
      </c>
      <c r="J58" s="169" t="s">
        <v>61</v>
      </c>
      <c r="K58" s="170"/>
      <c r="L58" s="170"/>
      <c r="M58" s="170"/>
      <c r="N58" s="170"/>
      <c r="O58" s="171"/>
      <c r="P58" s="107">
        <f>P20+P23+P26+P29+P32+P35+P38+P41+P44+P47+P50+P53</f>
        <v>298094.86</v>
      </c>
      <c r="Q58" s="90" t="s">
        <v>16</v>
      </c>
      <c r="R58" s="90" t="s">
        <v>16</v>
      </c>
    </row>
    <row r="59" spans="1:18" ht="15.75" customHeight="1" x14ac:dyDescent="0.25">
      <c r="A59" s="108"/>
      <c r="B59" s="109">
        <v>225002</v>
      </c>
      <c r="C59" s="110"/>
      <c r="D59" s="110"/>
      <c r="E59" s="110"/>
      <c r="F59" s="111"/>
      <c r="G59" s="112">
        <v>4185.2</v>
      </c>
      <c r="H59" s="112">
        <f t="shared" ref="H59:I59" si="31">H13+H15+H17</f>
        <v>64</v>
      </c>
      <c r="I59" s="112">
        <f t="shared" si="31"/>
        <v>267852.79999999999</v>
      </c>
      <c r="J59" s="181" t="s">
        <v>62</v>
      </c>
      <c r="K59" s="182"/>
      <c r="L59" s="182"/>
      <c r="M59" s="182"/>
      <c r="N59" s="182"/>
      <c r="O59" s="183"/>
      <c r="P59" s="112">
        <f>P13+P15+P17</f>
        <v>749987.84000000008</v>
      </c>
      <c r="Q59" s="113" t="s">
        <v>16</v>
      </c>
      <c r="R59" s="113" t="s">
        <v>16</v>
      </c>
    </row>
    <row r="60" spans="1:18" ht="15.75" customHeight="1" x14ac:dyDescent="0.25">
      <c r="A60" s="108"/>
      <c r="B60" s="109">
        <v>225002</v>
      </c>
      <c r="C60" s="110"/>
      <c r="D60" s="110"/>
      <c r="E60" s="110"/>
      <c r="F60" s="111"/>
      <c r="G60" s="112">
        <v>0</v>
      </c>
      <c r="H60" s="112">
        <v>0</v>
      </c>
      <c r="I60" s="112">
        <v>0</v>
      </c>
      <c r="J60" s="181" t="s">
        <v>63</v>
      </c>
      <c r="K60" s="182"/>
      <c r="L60" s="182"/>
      <c r="M60" s="182"/>
      <c r="N60" s="182"/>
      <c r="O60" s="183"/>
      <c r="P60" s="112">
        <v>0</v>
      </c>
      <c r="Q60" s="113" t="s">
        <v>16</v>
      </c>
      <c r="R60" s="113" t="s">
        <v>16</v>
      </c>
    </row>
    <row r="61" spans="1:18" ht="15.75" customHeight="1" x14ac:dyDescent="0.25">
      <c r="A61" s="114"/>
      <c r="B61" s="115">
        <v>225002</v>
      </c>
      <c r="C61" s="116"/>
      <c r="D61" s="116"/>
      <c r="E61" s="116"/>
      <c r="F61" s="117"/>
      <c r="G61" s="118">
        <v>6144</v>
      </c>
      <c r="H61" s="118">
        <f t="shared" ref="H61:I62" si="32">H19+H22+H25+H28+H31+H34+H37+H40+H43+H46+H49+H52</f>
        <v>249</v>
      </c>
      <c r="I61" s="118">
        <f t="shared" si="32"/>
        <v>1529856</v>
      </c>
      <c r="J61" s="184" t="s">
        <v>64</v>
      </c>
      <c r="K61" s="185"/>
      <c r="L61" s="185"/>
      <c r="M61" s="185"/>
      <c r="N61" s="185"/>
      <c r="O61" s="186"/>
      <c r="P61" s="118">
        <f>P19+P22+P25+P28+P31+P34+P37+P40+P43+P46+P49+P52</f>
        <v>4283596.7999999998</v>
      </c>
      <c r="Q61" s="119" t="s">
        <v>16</v>
      </c>
      <c r="R61" s="119" t="s">
        <v>16</v>
      </c>
    </row>
    <row r="62" spans="1:18" ht="15.75" customHeight="1" x14ac:dyDescent="0.25">
      <c r="A62" s="114"/>
      <c r="B62" s="115">
        <v>225002</v>
      </c>
      <c r="C62" s="116"/>
      <c r="D62" s="116"/>
      <c r="E62" s="116"/>
      <c r="F62" s="117"/>
      <c r="G62" s="118">
        <v>427.56</v>
      </c>
      <c r="H62" s="118">
        <f t="shared" si="32"/>
        <v>249</v>
      </c>
      <c r="I62" s="118">
        <f t="shared" si="32"/>
        <v>106462.44</v>
      </c>
      <c r="J62" s="184" t="s">
        <v>65</v>
      </c>
      <c r="K62" s="185"/>
      <c r="L62" s="185"/>
      <c r="M62" s="185"/>
      <c r="N62" s="185"/>
      <c r="O62" s="186"/>
      <c r="P62" s="118">
        <f>P20+P23+P26+P29+P32+P35+P38+P41+P44+P47+P50+P53</f>
        <v>298094.86</v>
      </c>
      <c r="Q62" s="119" t="s">
        <v>16</v>
      </c>
      <c r="R62" s="119" t="s">
        <v>16</v>
      </c>
    </row>
    <row r="63" spans="1:18" s="1" customFormat="1" ht="15" customHeight="1" x14ac:dyDescent="0.25">
      <c r="A63" s="178" t="s">
        <v>14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80"/>
      <c r="P63" s="120" t="s">
        <v>16</v>
      </c>
      <c r="Q63" s="85" t="s">
        <v>16</v>
      </c>
      <c r="R63" s="85" t="s">
        <v>16</v>
      </c>
    </row>
    <row r="64" spans="1:18" s="1" customFormat="1" ht="15" customHeight="1" x14ac:dyDescent="0.25">
      <c r="A64" s="178" t="s">
        <v>66</v>
      </c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80"/>
      <c r="P64" s="120" t="s">
        <v>16</v>
      </c>
      <c r="Q64" s="85" t="s">
        <v>16</v>
      </c>
      <c r="R64" s="85" t="s">
        <v>16</v>
      </c>
    </row>
    <row r="65" spans="1:18" s="1" customFormat="1" ht="15" customHeight="1" x14ac:dyDescent="0.25">
      <c r="A65" s="178" t="s">
        <v>15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80"/>
      <c r="P65" s="120" t="s">
        <v>16</v>
      </c>
      <c r="Q65" s="85" t="s">
        <v>16</v>
      </c>
      <c r="R65" s="85" t="s">
        <v>16</v>
      </c>
    </row>
    <row r="66" spans="1:18" ht="15.75" customHeight="1" x14ac:dyDescent="0.25">
      <c r="A66" s="121"/>
      <c r="B66" s="121"/>
      <c r="C66" s="121"/>
      <c r="D66" s="121"/>
      <c r="E66" s="121"/>
      <c r="F66" s="122"/>
      <c r="G66" s="123"/>
      <c r="H66" s="123"/>
      <c r="I66" s="123"/>
      <c r="J66" s="123"/>
      <c r="K66" s="123"/>
      <c r="L66" s="123"/>
      <c r="M66" s="123"/>
      <c r="N66" s="123"/>
      <c r="O66" s="123"/>
      <c r="P66" s="124"/>
      <c r="Q66" s="124"/>
      <c r="R66" s="124"/>
    </row>
  </sheetData>
  <autoFilter ref="A12:P66"/>
  <mergeCells count="48">
    <mergeCell ref="A64:O64"/>
    <mergeCell ref="A65:O65"/>
    <mergeCell ref="J58:O58"/>
    <mergeCell ref="J59:O59"/>
    <mergeCell ref="J60:O60"/>
    <mergeCell ref="J61:O61"/>
    <mergeCell ref="J62:O62"/>
    <mergeCell ref="A63:O63"/>
    <mergeCell ref="J57:O57"/>
    <mergeCell ref="A30:D30"/>
    <mergeCell ref="A33:D33"/>
    <mergeCell ref="A36:D36"/>
    <mergeCell ref="A39:D39"/>
    <mergeCell ref="A42:D42"/>
    <mergeCell ref="A45:D45"/>
    <mergeCell ref="A48:D48"/>
    <mergeCell ref="A51:D51"/>
    <mergeCell ref="A54:D54"/>
    <mergeCell ref="A55:O55"/>
    <mergeCell ref="A56:O56"/>
    <mergeCell ref="A14:D14"/>
    <mergeCell ref="A16:D16"/>
    <mergeCell ref="A18:D18"/>
    <mergeCell ref="A21:D21"/>
    <mergeCell ref="A24:D24"/>
    <mergeCell ref="A27:D27"/>
    <mergeCell ref="R8:R11"/>
    <mergeCell ref="J9:L9"/>
    <mergeCell ref="M9:M11"/>
    <mergeCell ref="N9:N11"/>
    <mergeCell ref="O9:O11"/>
    <mergeCell ref="P9:P11"/>
    <mergeCell ref="F8:F11"/>
    <mergeCell ref="G8:G11"/>
    <mergeCell ref="H8:H11"/>
    <mergeCell ref="I8:I11"/>
    <mergeCell ref="J8:P8"/>
    <mergeCell ref="Q8:Q11"/>
    <mergeCell ref="A8:A11"/>
    <mergeCell ref="B8:B11"/>
    <mergeCell ref="C8:C11"/>
    <mergeCell ref="D8:D11"/>
    <mergeCell ref="E8:E11"/>
    <mergeCell ref="A2:R2"/>
    <mergeCell ref="A3:R3"/>
    <mergeCell ref="A4:R4"/>
    <mergeCell ref="A5:R5"/>
    <mergeCell ref="A6:R6"/>
  </mergeCells>
  <pageMargins left="0.25" right="0.25" top="0.75" bottom="0.75" header="0.3" footer="0.3"/>
  <pageSetup paperSize="9" scale="5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Владимир июль-август</vt:lpstr>
      <vt:lpstr>Владимир 2026-2027</vt:lpstr>
      <vt:lpstr>'Владимир 2026-2027'!Область_печати</vt:lpstr>
      <vt:lpstr>'Владимир июль-август'!Область_печати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2026-06-30T06:42:19Z</dcterms:modified>
</cp:coreProperties>
</file>