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5" i="1"/>
  <c r="H15"/>
  <c r="G15"/>
  <c r="N8"/>
  <c r="O8" s="1"/>
  <c r="P8" s="1"/>
  <c r="Q8" s="1"/>
  <c r="N9"/>
  <c r="O9" s="1"/>
  <c r="P9" s="1"/>
  <c r="Q9" s="1"/>
  <c r="N10"/>
  <c r="O10" s="1"/>
  <c r="P10" s="1"/>
  <c r="Q10" s="1"/>
  <c r="N11"/>
  <c r="O11" s="1"/>
  <c r="P11" s="1"/>
  <c r="Q11" s="1"/>
  <c r="N12"/>
  <c r="O12" s="1"/>
  <c r="P12" s="1"/>
  <c r="Q12" s="1"/>
  <c r="N13"/>
  <c r="O13" s="1"/>
  <c r="P13" s="1"/>
  <c r="Q13" s="1"/>
  <c r="N14"/>
  <c r="O14" s="1"/>
  <c r="P14" s="1"/>
  <c r="Q14" s="1"/>
  <c r="K8"/>
  <c r="L8" s="1"/>
  <c r="M8" s="1"/>
  <c r="K9"/>
  <c r="L9" s="1"/>
  <c r="M9" s="1"/>
  <c r="K10"/>
  <c r="L10" s="1"/>
  <c r="M10" s="1"/>
  <c r="K11"/>
  <c r="L11" s="1"/>
  <c r="M11" s="1"/>
  <c r="K12"/>
  <c r="L12" s="1"/>
  <c r="M12" s="1"/>
  <c r="K13"/>
  <c r="L13" s="1"/>
  <c r="M13" s="1"/>
  <c r="K14"/>
  <c r="L14" s="1"/>
  <c r="M14" s="1"/>
  <c r="Q15" l="1"/>
</calcChain>
</file>

<file path=xl/sharedStrings.xml><?xml version="1.0" encoding="utf-8"?>
<sst xmlns="http://schemas.openxmlformats.org/spreadsheetml/2006/main" count="39" uniqueCount="33">
  <si>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</t>
  </si>
  <si>
    <t>Обоснование начальной (максимальной) цены контракта, цены контракта Используемый метод определения НМЦК - метод сопоставимых рыночных цен (анализ рынка) - ст.22 Федерального закона от 05.04.2013 г №44-ФЗ
Товары, цены на которые  представили условные поставщики, признаются однородными, т.к. коэффициент вариации не превышает 33%
  Расчет начальной цены за единицу продукции, 
установленной Заказчиком на момент проведения закупки*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</si>
  <si>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</si>
  <si>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</si>
  <si>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</si>
  <si>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</si>
  <si>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(руб./ед.изм.), статистика,данные реестра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</si>
  <si>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</si>
  <si>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</si>
  <si>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</si>
  <si>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</si>
  <si>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</si>
  <si>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sz val="12"/>
        <color indexed="8"/>
        <rFont val="Times New Roman"/>
        <family val="1"/>
        <charset val="204"/>
      </rPr>
  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</si>
  <si>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</si>
  <si>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до сотых долей после запятой (руб.)</t>
  </si>
  <si>
    <t>Н(М)ЦК, ЦКЕП контракта с учетом округления цены за единицу (руб.)</t>
  </si>
  <si>
    <t>Исполнитель:</t>
  </si>
  <si>
    <t>специалист по закупкам</t>
  </si>
  <si>
    <t>(должность)</t>
  </si>
  <si>
    <t>______________  О.В. Сиротинина</t>
  </si>
  <si>
    <t xml:space="preserve">         (подпись/расшифровка подписи)</t>
  </si>
  <si>
    <t>кг</t>
  </si>
  <si>
    <t>Морковь столовая</t>
  </si>
  <si>
    <t>Свекла столовая</t>
  </si>
  <si>
    <t xml:space="preserve">Огурцы </t>
  </si>
  <si>
    <t>Томаты (помидоры)</t>
  </si>
  <si>
    <t>Поставщик №1 Коммерческое предложение №1194 от  05.06.2026</t>
  </si>
  <si>
    <t>Поставщик №2 Коммерческое предложение №1195 от 05.06.2026</t>
  </si>
  <si>
    <t>Поставщик №3 Коммерческое предложение №1196 от 05.06.2026</t>
  </si>
  <si>
    <t>Бананы</t>
  </si>
  <si>
    <t>Груша</t>
  </si>
  <si>
    <t>Яблоки</t>
  </si>
  <si>
    <t xml:space="preserve">Обоснованная НМЦК составила 211400,00 минимальная предложенная потенциальным исполнителем. 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</si>
</sst>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0" fillId="0" borderId="5" xfId="0" applyBorder="1"/>
    <xf numFmtId="2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14" fontId="0" fillId="0" borderId="0" xfId="0" applyNumberFormat="1"/>
    <xf numFmtId="1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/>
    <xf numFmtId="14" fontId="0" fillId="0" borderId="0" xfId="0" applyNumberFormat="1" applyAlignment="1">
      <alignment wrapText="1"/>
    </xf>
    <xf numFmtId="0" fontId="8" fillId="2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0" borderId="3" xfId="0" applyFont="1" applyBorder="1"/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6</xdr:row>
      <xdr:rowOff>952500</xdr:rowOff>
    </xdr:from>
    <xdr:to>
      <xdr:col>13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63225" y="40576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923925</xdr:rowOff>
    </xdr:from>
    <xdr:to>
      <xdr:col>11</xdr:col>
      <xdr:colOff>1019175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72600" y="4029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108697</xdr:colOff>
      <xdr:row>6</xdr:row>
      <xdr:rowOff>1913965</xdr:rowOff>
    </xdr:from>
    <xdr:to>
      <xdr:col>13</xdr:col>
      <xdr:colOff>1594597</xdr:colOff>
      <xdr:row>6</xdr:row>
      <xdr:rowOff>2275915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891122" y="501911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6</xdr:row>
      <xdr:rowOff>1400175</xdr:rowOff>
    </xdr:from>
    <xdr:to>
      <xdr:col>13</xdr:col>
      <xdr:colOff>419100</xdr:colOff>
      <xdr:row>6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9125" y="45053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23"/>
  <sheetViews>
    <sheetView tabSelected="1" topLeftCell="A7" workbookViewId="0">
      <selection activeCell="H19" sqref="H19:J19"/>
    </sheetView>
  </sheetViews>
  <sheetFormatPr defaultRowHeight="15"/>
  <cols>
    <col min="1" max="1" width="5.140625" customWidth="1"/>
    <col min="2" max="2" width="27.7109375" style="11" customWidth="1"/>
    <col min="3" max="3" width="10.28515625" customWidth="1"/>
    <col min="4" max="4" width="13.42578125" customWidth="1"/>
    <col min="5" max="5" width="11.7109375" customWidth="1"/>
    <col min="6" max="6" width="9.5703125" customWidth="1"/>
    <col min="7" max="7" width="12.42578125" customWidth="1"/>
    <col min="8" max="8" width="11.5703125" customWidth="1"/>
    <col min="9" max="9" width="13.28515625" customWidth="1"/>
    <col min="11" max="11" width="16" customWidth="1"/>
    <col min="12" max="12" width="17.85546875" customWidth="1"/>
    <col min="13" max="13" width="18.5703125" customWidth="1"/>
    <col min="14" max="14" width="29.5703125" customWidth="1"/>
    <col min="15" max="15" width="15.5703125" customWidth="1"/>
    <col min="16" max="16" width="24.7109375" customWidth="1"/>
    <col min="17" max="17" width="19.42578125" customWidth="1"/>
    <col min="18" max="18" width="15.85546875" customWidth="1"/>
  </cols>
  <sheetData>
    <row r="3" spans="1:17" ht="36.75" customHeight="1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s="1" customFormat="1" ht="132" customHeight="1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" customFormat="1" ht="132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" customFormat="1" ht="45.75" customHeight="1">
      <c r="A6" s="38" t="s">
        <v>2</v>
      </c>
      <c r="B6" s="38" t="s">
        <v>3</v>
      </c>
      <c r="C6" s="38" t="s">
        <v>4</v>
      </c>
      <c r="D6" s="38" t="s">
        <v>5</v>
      </c>
      <c r="E6" s="41" t="s">
        <v>6</v>
      </c>
      <c r="F6" s="41"/>
      <c r="G6" s="41"/>
      <c r="H6" s="41"/>
      <c r="I6" s="41"/>
      <c r="J6" s="41"/>
      <c r="K6" s="42" t="s">
        <v>7</v>
      </c>
      <c r="L6" s="39"/>
      <c r="M6" s="39"/>
      <c r="N6" s="43" t="s">
        <v>8</v>
      </c>
      <c r="O6" s="39"/>
      <c r="P6" s="39"/>
      <c r="Q6" s="39"/>
    </row>
    <row r="7" spans="1:17" s="1" customFormat="1" ht="188.25" customHeight="1">
      <c r="A7" s="39"/>
      <c r="B7" s="40"/>
      <c r="C7" s="40"/>
      <c r="D7" s="40"/>
      <c r="E7" s="3"/>
      <c r="F7" s="3"/>
      <c r="G7" s="3" t="s">
        <v>26</v>
      </c>
      <c r="H7" s="3" t="s">
        <v>27</v>
      </c>
      <c r="I7" s="3" t="s">
        <v>28</v>
      </c>
      <c r="J7" s="2"/>
      <c r="K7" s="2" t="s">
        <v>9</v>
      </c>
      <c r="L7" s="2" t="s">
        <v>10</v>
      </c>
      <c r="M7" s="4" t="s">
        <v>11</v>
      </c>
      <c r="N7" s="5" t="s">
        <v>12</v>
      </c>
      <c r="O7" s="5" t="s">
        <v>13</v>
      </c>
      <c r="P7" s="5" t="s">
        <v>14</v>
      </c>
      <c r="Q7" s="5" t="s">
        <v>15</v>
      </c>
    </row>
    <row r="8" spans="1:17" s="1" customFormat="1" ht="21" customHeight="1">
      <c r="A8" s="6">
        <v>1</v>
      </c>
      <c r="B8" s="22" t="s">
        <v>22</v>
      </c>
      <c r="C8" s="23" t="s">
        <v>21</v>
      </c>
      <c r="D8" s="27">
        <v>250</v>
      </c>
      <c r="E8" s="28"/>
      <c r="F8" s="28"/>
      <c r="G8" s="28">
        <v>50</v>
      </c>
      <c r="H8" s="28">
        <v>55</v>
      </c>
      <c r="I8" s="28">
        <v>55</v>
      </c>
      <c r="J8" s="25"/>
      <c r="K8" s="7">
        <f t="shared" ref="K8:K14" si="0">AVERAGE(E8:I8)</f>
        <v>53.333333333333336</v>
      </c>
      <c r="L8" s="8">
        <f t="shared" ref="L8:L14" si="1">SQRT(((SUM(IF(H8&lt;&gt;0,POWER(H8-K8,2),),IF(F8&lt;&gt;0, POWER(F8-K8,2),),IF(E8&lt;&gt;0, POWER(E8-K8,2),),IF(G8&lt;&gt;0, POWER(G8-K8,2),),IF(I8&lt;&gt;0, POWER(I8-K8,2),))/(COUNTA(E8:I8)-1))))</f>
        <v>2.8867513459481287</v>
      </c>
      <c r="M8" s="9">
        <f t="shared" ref="M8:M14" si="2">L8/K8*100</f>
        <v>5.4126587736527414</v>
      </c>
      <c r="N8" s="7">
        <f t="shared" ref="N8:N14" si="3">D8/3*(E8+F8+G8+H8+I8)</f>
        <v>13333.333333333332</v>
      </c>
      <c r="O8" s="10">
        <f t="shared" ref="O8:O14" si="4">N8/D8</f>
        <v>53.333333333333329</v>
      </c>
      <c r="P8" s="7">
        <f t="shared" ref="P8:P14" si="5">ROUNDDOWN(O8,2)</f>
        <v>53.33</v>
      </c>
      <c r="Q8" s="7">
        <f t="shared" ref="Q8:Q14" si="6">P8*D8</f>
        <v>13332.5</v>
      </c>
    </row>
    <row r="9" spans="1:17" s="1" customFormat="1" ht="21" customHeight="1">
      <c r="A9" s="6">
        <v>2</v>
      </c>
      <c r="B9" s="29" t="s">
        <v>23</v>
      </c>
      <c r="C9" s="23" t="s">
        <v>21</v>
      </c>
      <c r="D9" s="27">
        <v>150</v>
      </c>
      <c r="E9" s="28"/>
      <c r="F9" s="28"/>
      <c r="G9" s="28">
        <v>36</v>
      </c>
      <c r="H9" s="28">
        <v>40</v>
      </c>
      <c r="I9" s="28">
        <v>38</v>
      </c>
      <c r="J9" s="25"/>
      <c r="K9" s="7">
        <f t="shared" si="0"/>
        <v>38</v>
      </c>
      <c r="L9" s="8">
        <f t="shared" si="1"/>
        <v>2</v>
      </c>
      <c r="M9" s="9">
        <f t="shared" si="2"/>
        <v>5.2631578947368416</v>
      </c>
      <c r="N9" s="7">
        <f t="shared" si="3"/>
        <v>5700</v>
      </c>
      <c r="O9" s="10">
        <f t="shared" si="4"/>
        <v>38</v>
      </c>
      <c r="P9" s="7">
        <f t="shared" si="5"/>
        <v>38</v>
      </c>
      <c r="Q9" s="7">
        <f t="shared" si="6"/>
        <v>5700</v>
      </c>
    </row>
    <row r="10" spans="1:17" s="1" customFormat="1" ht="21" customHeight="1">
      <c r="A10" s="6">
        <v>3</v>
      </c>
      <c r="B10" s="29" t="s">
        <v>24</v>
      </c>
      <c r="C10" s="23" t="s">
        <v>21</v>
      </c>
      <c r="D10" s="27">
        <v>300</v>
      </c>
      <c r="E10" s="28"/>
      <c r="F10" s="28"/>
      <c r="G10" s="28">
        <v>140</v>
      </c>
      <c r="H10" s="28">
        <v>150</v>
      </c>
      <c r="I10" s="28">
        <v>152</v>
      </c>
      <c r="J10" s="25"/>
      <c r="K10" s="7">
        <f t="shared" si="0"/>
        <v>147.33333333333334</v>
      </c>
      <c r="L10" s="8">
        <f t="shared" si="1"/>
        <v>6.429100507328636</v>
      </c>
      <c r="M10" s="9">
        <f t="shared" si="2"/>
        <v>4.3636428782773544</v>
      </c>
      <c r="N10" s="7">
        <f t="shared" si="3"/>
        <v>44200</v>
      </c>
      <c r="O10" s="10">
        <f t="shared" si="4"/>
        <v>147.33333333333334</v>
      </c>
      <c r="P10" s="7">
        <f t="shared" si="5"/>
        <v>147.33000000000001</v>
      </c>
      <c r="Q10" s="7">
        <f t="shared" si="6"/>
        <v>44199.000000000007</v>
      </c>
    </row>
    <row r="11" spans="1:17" s="1" customFormat="1" ht="21" customHeight="1">
      <c r="A11" s="6">
        <v>4</v>
      </c>
      <c r="B11" s="29" t="s">
        <v>25</v>
      </c>
      <c r="C11" s="23" t="s">
        <v>21</v>
      </c>
      <c r="D11" s="27">
        <v>250</v>
      </c>
      <c r="E11" s="28"/>
      <c r="F11" s="28"/>
      <c r="G11" s="28">
        <v>150</v>
      </c>
      <c r="H11" s="28">
        <v>180</v>
      </c>
      <c r="I11" s="28">
        <v>170</v>
      </c>
      <c r="J11" s="25"/>
      <c r="K11" s="7">
        <f t="shared" si="0"/>
        <v>166.66666666666666</v>
      </c>
      <c r="L11" s="8">
        <f t="shared" si="1"/>
        <v>15.275252316519468</v>
      </c>
      <c r="M11" s="9">
        <f t="shared" si="2"/>
        <v>9.1651513899116814</v>
      </c>
      <c r="N11" s="7">
        <f t="shared" si="3"/>
        <v>41666.666666666664</v>
      </c>
      <c r="O11" s="10">
        <f t="shared" si="4"/>
        <v>166.66666666666666</v>
      </c>
      <c r="P11" s="7">
        <f t="shared" si="5"/>
        <v>166.66</v>
      </c>
      <c r="Q11" s="7">
        <f t="shared" si="6"/>
        <v>41665</v>
      </c>
    </row>
    <row r="12" spans="1:17" s="1" customFormat="1" ht="31.5" customHeight="1">
      <c r="A12" s="6">
        <v>5</v>
      </c>
      <c r="B12" s="30" t="s">
        <v>29</v>
      </c>
      <c r="C12" s="23" t="s">
        <v>21</v>
      </c>
      <c r="D12" s="27">
        <v>200</v>
      </c>
      <c r="E12" s="28"/>
      <c r="F12" s="28"/>
      <c r="G12" s="28">
        <v>150</v>
      </c>
      <c r="H12" s="28">
        <v>150</v>
      </c>
      <c r="I12" s="28">
        <v>148</v>
      </c>
      <c r="J12" s="25"/>
      <c r="K12" s="7">
        <f t="shared" si="0"/>
        <v>149.33333333333334</v>
      </c>
      <c r="L12" s="8">
        <f t="shared" si="1"/>
        <v>1.1547005383792515</v>
      </c>
      <c r="M12" s="9">
        <f t="shared" si="2"/>
        <v>0.77323696766467731</v>
      </c>
      <c r="N12" s="7">
        <f t="shared" si="3"/>
        <v>29866.666666666668</v>
      </c>
      <c r="O12" s="10">
        <f t="shared" si="4"/>
        <v>149.33333333333334</v>
      </c>
      <c r="P12" s="7">
        <f t="shared" si="5"/>
        <v>149.33000000000001</v>
      </c>
      <c r="Q12" s="7">
        <f t="shared" si="6"/>
        <v>29866.000000000004</v>
      </c>
    </row>
    <row r="13" spans="1:17" s="1" customFormat="1" ht="31.5" customHeight="1">
      <c r="A13" s="6">
        <v>6</v>
      </c>
      <c r="B13" s="31" t="s">
        <v>30</v>
      </c>
      <c r="C13" s="23" t="s">
        <v>21</v>
      </c>
      <c r="D13" s="27">
        <v>200</v>
      </c>
      <c r="E13" s="28"/>
      <c r="F13" s="28"/>
      <c r="G13" s="28">
        <v>180</v>
      </c>
      <c r="H13" s="28">
        <v>185</v>
      </c>
      <c r="I13" s="28">
        <v>185</v>
      </c>
      <c r="J13" s="25"/>
      <c r="K13" s="7">
        <f t="shared" si="0"/>
        <v>183.33333333333334</v>
      </c>
      <c r="L13" s="8">
        <f t="shared" si="1"/>
        <v>2.8867513459481291</v>
      </c>
      <c r="M13" s="9">
        <f t="shared" si="2"/>
        <v>1.574591643244434</v>
      </c>
      <c r="N13" s="7">
        <f t="shared" si="3"/>
        <v>36666.666666666672</v>
      </c>
      <c r="O13" s="10">
        <f t="shared" si="4"/>
        <v>183.33333333333337</v>
      </c>
      <c r="P13" s="7">
        <f t="shared" si="5"/>
        <v>183.33</v>
      </c>
      <c r="Q13" s="7">
        <f t="shared" si="6"/>
        <v>36666</v>
      </c>
    </row>
    <row r="14" spans="1:17" s="1" customFormat="1" ht="31.5" customHeight="1">
      <c r="A14" s="6">
        <v>7</v>
      </c>
      <c r="B14" s="30" t="s">
        <v>31</v>
      </c>
      <c r="C14" s="32" t="s">
        <v>21</v>
      </c>
      <c r="D14" s="32">
        <v>400</v>
      </c>
      <c r="E14" s="26"/>
      <c r="F14" s="26"/>
      <c r="G14" s="26">
        <v>120</v>
      </c>
      <c r="H14" s="26">
        <v>125</v>
      </c>
      <c r="I14" s="26">
        <v>130</v>
      </c>
      <c r="J14" s="26"/>
      <c r="K14" s="7">
        <f t="shared" si="0"/>
        <v>125</v>
      </c>
      <c r="L14" s="8">
        <f t="shared" si="1"/>
        <v>5</v>
      </c>
      <c r="M14" s="9">
        <f t="shared" si="2"/>
        <v>4</v>
      </c>
      <c r="N14" s="7">
        <f t="shared" si="3"/>
        <v>50000</v>
      </c>
      <c r="O14" s="10">
        <f t="shared" si="4"/>
        <v>125</v>
      </c>
      <c r="P14" s="7">
        <f t="shared" si="5"/>
        <v>125</v>
      </c>
      <c r="Q14" s="7">
        <f t="shared" si="6"/>
        <v>50000</v>
      </c>
    </row>
    <row r="15" spans="1:17" ht="15.75">
      <c r="B15" s="17"/>
      <c r="C15" s="18"/>
      <c r="D15" s="18"/>
      <c r="E15" s="18"/>
      <c r="F15" s="18"/>
      <c r="G15" s="19">
        <f>SUMPRODUCT(D8:D14,G8:G14)</f>
        <v>211400</v>
      </c>
      <c r="H15" s="19">
        <f>SUMPRODUCT(D8:D14,H8:H14)</f>
        <v>226750</v>
      </c>
      <c r="I15" s="20">
        <f>SUMPRODUCT(D8:D14,I8:I14)</f>
        <v>226150</v>
      </c>
      <c r="Q15" s="12">
        <f>SUM(Q8:Q14)</f>
        <v>221428.5</v>
      </c>
    </row>
    <row r="16" spans="1:17" ht="15.75" customHeight="1">
      <c r="B16" s="33" t="s">
        <v>32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2:17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ht="15.75">
      <c r="C18" s="13" t="s">
        <v>16</v>
      </c>
      <c r="F18" s="14"/>
    </row>
    <row r="19" spans="2:17" ht="15.75">
      <c r="C19" s="13" t="s">
        <v>17</v>
      </c>
      <c r="D19" s="13"/>
      <c r="E19" s="13"/>
      <c r="H19" s="34"/>
      <c r="I19" s="34"/>
      <c r="J19" s="34"/>
    </row>
    <row r="20" spans="2:17" ht="15.75">
      <c r="C20" s="13" t="s">
        <v>18</v>
      </c>
      <c r="D20" s="13"/>
      <c r="E20" s="13"/>
      <c r="H20" s="13"/>
      <c r="I20" s="13"/>
      <c r="J20" s="13"/>
    </row>
    <row r="21" spans="2:17" ht="15.75">
      <c r="C21" s="13"/>
      <c r="D21" s="13"/>
      <c r="E21" s="13"/>
      <c r="H21" s="13"/>
      <c r="I21" s="13"/>
      <c r="J21" s="13"/>
    </row>
    <row r="22" spans="2:17" ht="15.75">
      <c r="B22" s="21">
        <v>46178</v>
      </c>
      <c r="C22" s="35" t="s">
        <v>19</v>
      </c>
      <c r="D22" s="35"/>
      <c r="E22" s="35"/>
      <c r="G22" s="15"/>
      <c r="H22" s="16"/>
      <c r="I22" s="16"/>
      <c r="J22" s="16"/>
    </row>
    <row r="23" spans="2:17" ht="15.75">
      <c r="C23" s="13" t="s">
        <v>20</v>
      </c>
      <c r="D23" s="13"/>
      <c r="E23" s="13"/>
      <c r="H23" s="13"/>
      <c r="I23" s="13"/>
      <c r="J23" s="13"/>
    </row>
  </sheetData>
  <mergeCells count="12">
    <mergeCell ref="B16:Q16"/>
    <mergeCell ref="H19:J19"/>
    <mergeCell ref="C22:E22"/>
    <mergeCell ref="A3:Q3"/>
    <mergeCell ref="A4:Q4"/>
    <mergeCell ref="A6:A7"/>
    <mergeCell ref="B6:B7"/>
    <mergeCell ref="C6:C7"/>
    <mergeCell ref="D6:D7"/>
    <mergeCell ref="E6:J6"/>
    <mergeCell ref="K6:M6"/>
    <mergeCell ref="N6:Q6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2026-06-05T08:45:06Z</dcterms:modified>
</cp:coreProperties>
</file>