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Документы\Договора\2026 год\2. ЛИБП\Реактивы ПЦР Биолабмикс (13 поз)\"/>
    </mc:Choice>
  </mc:AlternateContent>
  <bookViews>
    <workbookView xWindow="0" yWindow="0" windowWidth="28800" windowHeight="12435"/>
  </bookViews>
  <sheets>
    <sheet name="ОНМЦК " sheetId="4" r:id="rId1"/>
    <sheet name="Лист1" sheetId="5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'ОНМЦК '!$A$1:$S$31</definedName>
    <definedName name="тыс">{0,"тысячz";1,"тысячаz";2,"тысячиz";5,"тысячz"}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4" l="1"/>
  <c r="P11" i="4"/>
  <c r="P12" i="4"/>
  <c r="P13" i="4"/>
  <c r="P14" i="4"/>
  <c r="P15" i="4"/>
  <c r="P16" i="4"/>
  <c r="P17" i="4"/>
  <c r="P18" i="4"/>
  <c r="P19" i="4"/>
  <c r="P20" i="4"/>
  <c r="P21" i="4"/>
  <c r="N10" i="4"/>
  <c r="N11" i="4"/>
  <c r="N12" i="4"/>
  <c r="N13" i="4"/>
  <c r="N14" i="4"/>
  <c r="N15" i="4"/>
  <c r="N16" i="4"/>
  <c r="N18" i="4"/>
  <c r="N19" i="4"/>
  <c r="N20" i="4"/>
  <c r="N21" i="4"/>
  <c r="M10" i="4"/>
  <c r="M11" i="4"/>
  <c r="M12" i="4"/>
  <c r="M13" i="4"/>
  <c r="M14" i="4"/>
  <c r="M15" i="4"/>
  <c r="M16" i="4"/>
  <c r="M18" i="4"/>
  <c r="M19" i="4"/>
  <c r="M20" i="4"/>
  <c r="M21" i="4"/>
  <c r="L10" i="4"/>
  <c r="L11" i="4"/>
  <c r="L12" i="4"/>
  <c r="L13" i="4"/>
  <c r="L14" i="4"/>
  <c r="L15" i="4"/>
  <c r="L16" i="4"/>
  <c r="L17" i="4"/>
  <c r="M17" i="4" s="1"/>
  <c r="N17" i="4" s="1"/>
  <c r="L18" i="4"/>
  <c r="L19" i="4"/>
  <c r="L20" i="4"/>
  <c r="L21" i="4"/>
  <c r="L9" i="4" l="1"/>
  <c r="M9" i="4" l="1"/>
  <c r="T9" i="4" l="1"/>
  <c r="T22" i="4" s="1"/>
  <c r="S9" i="4"/>
  <c r="R9" i="4"/>
  <c r="R22" i="4" s="1"/>
  <c r="X9" i="4"/>
  <c r="W9" i="4"/>
  <c r="W22" i="4" s="1"/>
  <c r="V9" i="4"/>
  <c r="V22" i="4" s="1"/>
  <c r="P9" i="4" l="1"/>
  <c r="S22" i="4"/>
  <c r="X22" i="4"/>
  <c r="A22" i="5"/>
  <c r="B22" i="5" s="1"/>
  <c r="A21" i="5"/>
  <c r="B21" i="5" s="1"/>
  <c r="A20" i="5"/>
  <c r="B20" i="5" s="1"/>
  <c r="A19" i="5"/>
  <c r="B19" i="5" s="1"/>
  <c r="A18" i="5"/>
  <c r="B18" i="5" s="1"/>
  <c r="B16" i="5"/>
  <c r="B15" i="5"/>
  <c r="B14" i="5"/>
  <c r="B13" i="5"/>
  <c r="B12" i="5"/>
  <c r="B11" i="5"/>
  <c r="B10" i="5"/>
  <c r="B9" i="5"/>
  <c r="B8" i="5"/>
  <c r="B7" i="5"/>
  <c r="B6" i="5"/>
  <c r="N9" i="4" l="1"/>
  <c r="P22" i="4"/>
  <c r="A5" i="5" l="1"/>
  <c r="B5" i="5" s="1"/>
  <c r="H26" i="4" s="1"/>
</calcChain>
</file>

<file path=xl/sharedStrings.xml><?xml version="1.0" encoding="utf-8"?>
<sst xmlns="http://schemas.openxmlformats.org/spreadsheetml/2006/main" count="54" uniqueCount="42">
  <si>
    <t>№</t>
  </si>
  <si>
    <t>Среднее квадратичное отклонение</t>
  </si>
  <si>
    <t>Оценка однородности совокупности значений выявленных цен, используемых в расчете НМЦК</t>
  </si>
  <si>
    <t>Единица  измерения</t>
  </si>
  <si>
    <t>Количество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</si>
  <si>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</si>
  <si>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</t>
  </si>
  <si>
    <t>Коэффициент вариации не превышает 33%, что свидетельствует об однородности совокупности значений, используемых в расчете.</t>
  </si>
  <si>
    <t>Информация о валюте, используемой для формирования цены контракта и расчетов с Поставщиком (Подрядчиком, Исполнителем):
Российский рубль (код валюты - 643)</t>
  </si>
  <si>
    <t>Цена за единицу*, руб.</t>
  </si>
  <si>
    <t>НМЦК*, руб.</t>
  </si>
  <si>
    <t>Используемый метод определения начальной (максимальной) цены контракта с обоснованием</t>
  </si>
  <si>
    <t>Метод сопоставимых рыночных цен (анализа рынка), данный метод определения НМЦК является приоритетным.</t>
  </si>
  <si>
    <r>
      <t>Средняя арифметическая цена за единицу     &lt;</t>
    </r>
    <r>
      <rPr>
        <i/>
        <sz val="11"/>
        <color indexed="8"/>
        <rFont val="Times New Roman"/>
        <family val="1"/>
        <charset val="204"/>
      </rPr>
      <t>ц</t>
    </r>
    <r>
      <rPr>
        <sz val="11"/>
        <color indexed="8"/>
        <rFont val="Times New Roman"/>
        <family val="1"/>
        <charset val="204"/>
      </rPr>
      <t xml:space="preserve">&gt; </t>
    </r>
  </si>
  <si>
    <t xml:space="preserve">                                 ИТОГО</t>
  </si>
  <si>
    <t xml:space="preserve">Начальная (максимальная) цена контракта: </t>
  </si>
  <si>
    <t>Перевод числа в сумму прописью</t>
  </si>
  <si>
    <r>
      <t xml:space="preserve">Формат: </t>
    </r>
    <r>
      <rPr>
        <b/>
        <sz val="10"/>
        <color theme="3"/>
        <rFont val="Arial"/>
        <family val="2"/>
        <charset val="204"/>
      </rPr>
      <t>"0 (пропись) рублей 00 копеек"</t>
    </r>
  </si>
  <si>
    <t>Примеры</t>
  </si>
  <si>
    <t>Результат преобразования</t>
  </si>
  <si>
    <t>Случайные примеры:</t>
  </si>
  <si>
    <t>Приложение № 2 к извещению об осуществлении закупки</t>
  </si>
  <si>
    <t>*В связи с экономией бюджетных средств в 2026 году при определении начальной (максимальной)  цены контракта использована минимальная величина цены из полученных коммерческих предложений.</t>
  </si>
  <si>
    <t>Набор Биомастер Мусо-визор для определения микоплазмы методом ПЦР-РВ, каталожный номер Myc-16S-100</t>
  </si>
  <si>
    <t>Набор для выделения суммарной РНК на колонках из клеток и мягких тканей человека и животных, бактерий, дрожжей, каталожный номер RUplus-250</t>
  </si>
  <si>
    <t>ДНКаза термолабильная (2 е.а./мкл), 200 е.а., каталожный номер EDI-1000</t>
  </si>
  <si>
    <t>Маркеры молекулярных весов ДНК , каталожный номер S-8100</t>
  </si>
  <si>
    <t>Маркеры молекулярных весов ДНК , каталожный номер S-8000</t>
  </si>
  <si>
    <t>Набор Micro для выделения ДНК и РНК из агарозного геля, каталожный номер N-Gel-250</t>
  </si>
  <si>
    <t>Универсальные магнитные частицы для выделения РНК, ДНК, плазмидной ДНК, коротких фрагментов НКУниверсальные магнитные частицы для выделения РНК, ДНК, плазмидной ДНК, коротких фрагментов НК, каталожный номер MP2-5</t>
  </si>
  <si>
    <t>TE буфер для подготовки растворов, каталожный номер TE-1x-100</t>
  </si>
  <si>
    <t>Стерильная вода, каталожный номер SP010-50</t>
  </si>
  <si>
    <t>БиоМастер HS-qPCR SYBR Blue(2×), каталожный номер MHC030-400</t>
  </si>
  <si>
    <t>Ответ на запрос ценовой информации № 1
от  10.07.2026
№ ЦБ-77796</t>
  </si>
  <si>
    <t>упак</t>
  </si>
  <si>
    <t>Набор БиоМастер ОТ-ПЦР-РВ (2×), каталожный номер RM03-400</t>
  </si>
  <si>
    <t>Набор D-Cells для выделения ДНК из клеток животных и бактерий, 250 выделений,  вариант 1, каталожный номер D-Cells-250</t>
  </si>
  <si>
    <t>Буферы для внесения образцов ДНК и РНК в гель , каталожный номер D-3002</t>
  </si>
  <si>
    <t>Ответ на запрос ценовой информации №2
от 13.07.2026       № 2435</t>
  </si>
  <si>
    <t>Ответ на запрос ценовой информации №3
от 13.07.2026 № 957</t>
  </si>
  <si>
    <t xml:space="preserve">Директор Ярославского филиала ФГБУ "ИМЦЭУАОСМП" Росздравнадзора  ________________________________________________  Р.Р. Галеев          
</t>
  </si>
  <si>
    <t xml:space="preserve">Обоснование начальной (максимальной) цены контракта на поставку реактивов для нужд Ярославского филиала ФГБУ «ИМЦЭУАОСМП» Росздравнадзора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</si>
</sst>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Arial"/>
      <family val="2"/>
    </font>
    <font>
      <sz val="10"/>
      <color theme="3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7" fillId="0" borderId="5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4" fontId="7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" fontId="0" fillId="0" borderId="0" xfId="0" applyNumberFormat="1"/>
    <xf numFmtId="0" fontId="2" fillId="0" borderId="0" xfId="0" quotePrefix="1" applyFont="1"/>
    <xf numFmtId="4" fontId="15" fillId="0" borderId="0" xfId="0" applyNumberFormat="1" applyFont="1" applyAlignment="1">
      <alignment vertical="center"/>
    </xf>
    <xf numFmtId="0" fontId="2" fillId="0" borderId="0" xfId="0" quotePrefix="1" applyFont="1" applyAlignment="1">
      <alignment wrapText="1"/>
    </xf>
    <xf numFmtId="0" fontId="1" fillId="0" borderId="1" xfId="0" applyFont="1" applyBorder="1" applyAlignment="1"/>
    <xf numFmtId="0" fontId="10" fillId="0" borderId="0" xfId="0" applyFont="1"/>
    <xf numFmtId="0" fontId="6" fillId="0" borderId="12" xfId="0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0" fontId="11" fillId="0" borderId="1" xfId="0" applyFont="1" applyFill="1" applyBorder="1" applyAlignment="1">
      <alignment horizontal="left" vertical="center" wrapText="1"/>
    </xf>
    <xf numFmtId="4" fontId="1" fillId="0" borderId="0" xfId="0" applyNumberFormat="1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164" fontId="18" fillId="0" borderId="1" xfId="0" applyNumberFormat="1" applyFont="1" applyBorder="1"/>
    <xf numFmtId="165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5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7</xdr:row>
      <xdr:rowOff>1162050</xdr:rowOff>
    </xdr:from>
    <xdr:to>
      <xdr:col>14</xdr:col>
      <xdr:colOff>0</xdr:colOff>
      <xdr:row>7</xdr:row>
      <xdr:rowOff>1514475</xdr:rowOff>
    </xdr:to>
    <xdr:pic>
      <xdr:nvPicPr>
        <xdr:cNvPr id="6130" name="Picture 1">
          <a:extLst>
            <a:ext uri="{FF2B5EF4-FFF2-40B4-BE49-F238E27FC236}">
              <a16:creationId xmlns:a16="http://schemas.microsoft.com/office/drawing/2014/main" xmlns="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600450"/>
          <a:ext cx="981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7</xdr:row>
      <xdr:rowOff>895350</xdr:rowOff>
    </xdr:from>
    <xdr:to>
      <xdr:col>12</xdr:col>
      <xdr:colOff>1038225</xdr:colOff>
      <xdr:row>7</xdr:row>
      <xdr:rowOff>1333500</xdr:rowOff>
    </xdr:to>
    <xdr:pic>
      <xdr:nvPicPr>
        <xdr:cNvPr id="6131" name="Picture 2">
          <a:extLst>
            <a:ext uri="{FF2B5EF4-FFF2-40B4-BE49-F238E27FC236}">
              <a16:creationId xmlns:a16="http://schemas.microsoft.com/office/drawing/2014/main" xmlns="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4:B22" totalsRowShown="0" headerRowDxfId="2">
  <tableColumns count="2">
    <tableColumn id="1" name="Примеры" dataDxfId="1"/>
    <tableColumn id="2" name="Результат преобразования" dataDxfId="0">
      <calculatedColumnFormula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showWhiteSpace="0" view="pageBreakPreview" zoomScale="96" zoomScaleNormal="90" zoomScaleSheetLayoutView="96" zoomScalePageLayoutView="77" workbookViewId="0">
      <selection activeCell="AC8" sqref="AC8"/>
    </sheetView>
  </sheetViews>
  <sheetFormatPr defaultRowHeight="12.75" x14ac:dyDescent="0.2"/>
  <cols>
    <col min="1" max="1" width="3.140625" style="1" customWidth="1"/>
    <col min="2" max="2" width="35" style="1" customWidth="1"/>
    <col min="3" max="3" width="5.7109375" style="1" hidden="1" customWidth="1"/>
    <col min="4" max="4" width="5" style="1" hidden="1" customWidth="1"/>
    <col min="5" max="5" width="5.85546875" style="1" hidden="1" customWidth="1"/>
    <col min="6" max="6" width="7.85546875" style="1" hidden="1" customWidth="1"/>
    <col min="7" max="7" width="9.85546875" style="1" customWidth="1"/>
    <col min="8" max="8" width="6.85546875" style="1" customWidth="1"/>
    <col min="9" max="9" width="18.7109375" style="1" customWidth="1"/>
    <col min="10" max="10" width="15.42578125" style="1" customWidth="1"/>
    <col min="11" max="11" width="16.140625" style="1" customWidth="1"/>
    <col min="12" max="12" width="15.5703125" style="1" customWidth="1"/>
    <col min="13" max="13" width="16.5703125" style="1" customWidth="1"/>
    <col min="14" max="14" width="15" style="1" customWidth="1"/>
    <col min="15" max="15" width="19.140625" style="1" bestFit="1" customWidth="1"/>
    <col min="16" max="16" width="15" style="1" customWidth="1"/>
    <col min="17" max="17" width="11.28515625" style="1" customWidth="1"/>
    <col min="18" max="18" width="15.5703125" style="1" hidden="1" customWidth="1"/>
    <col min="19" max="19" width="13.85546875" style="1" hidden="1" customWidth="1"/>
    <col min="20" max="20" width="15.7109375" style="1" hidden="1" customWidth="1"/>
    <col min="21" max="21" width="8.7109375" style="1" hidden="1" customWidth="1"/>
    <col min="22" max="23" width="11.140625" style="1" hidden="1" customWidth="1"/>
    <col min="24" max="24" width="13.42578125" style="1" hidden="1" customWidth="1"/>
    <col min="25" max="25" width="11.140625" style="1" bestFit="1" customWidth="1"/>
    <col min="26" max="26" width="13.140625" style="1" customWidth="1"/>
    <col min="27" max="27" width="10" style="1" bestFit="1" customWidth="1"/>
    <col min="28" max="28" width="12.42578125" style="1" customWidth="1"/>
    <col min="29" max="29" width="14.5703125" style="1" customWidth="1"/>
    <col min="30" max="30" width="14" style="1" customWidth="1"/>
    <col min="31" max="31" width="13.7109375" style="1" customWidth="1"/>
    <col min="32" max="32" width="12.140625" style="1" customWidth="1"/>
    <col min="33" max="33" width="12.85546875" style="1" customWidth="1"/>
    <col min="34" max="34" width="14" style="1" customWidth="1"/>
    <col min="35" max="35" width="14.7109375" style="1" customWidth="1"/>
    <col min="36" max="36" width="14.42578125" style="1" customWidth="1"/>
    <col min="37" max="16384" width="9.140625" style="1"/>
  </cols>
  <sheetData>
    <row r="1" spans="1:36" s="2" customFormat="1" ht="15" customHeight="1" x14ac:dyDescent="0.25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9"/>
      <c r="R1" s="9"/>
    </row>
    <row r="2" spans="1:36" s="2" customFormat="1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36" s="2" customFormat="1" ht="15" customHeight="1" x14ac:dyDescent="0.2">
      <c r="A3" s="71" t="s">
        <v>41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8"/>
      <c r="R3" s="8"/>
    </row>
    <row r="4" spans="1:36" s="2" customFormat="1" ht="39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8"/>
      <c r="R4" s="8"/>
    </row>
    <row r="5" spans="1:36" ht="75.75" customHeight="1" x14ac:dyDescent="0.2">
      <c r="A5" s="44" t="s">
        <v>0</v>
      </c>
      <c r="B5" s="44" t="s">
        <v>6</v>
      </c>
      <c r="C5" s="54"/>
      <c r="D5" s="55"/>
      <c r="E5" s="54"/>
      <c r="F5" s="55"/>
      <c r="G5" s="69" t="s">
        <v>3</v>
      </c>
      <c r="H5" s="69" t="s">
        <v>4</v>
      </c>
      <c r="I5" s="63" t="s">
        <v>11</v>
      </c>
      <c r="J5" s="64"/>
      <c r="K5" s="65"/>
      <c r="L5" s="47" t="s">
        <v>2</v>
      </c>
      <c r="M5" s="48"/>
      <c r="N5" s="49"/>
      <c r="O5" s="53" t="s">
        <v>12</v>
      </c>
      <c r="P5" s="53"/>
    </row>
    <row r="6" spans="1:36" ht="11.25" customHeight="1" x14ac:dyDescent="0.2">
      <c r="A6" s="45"/>
      <c r="B6" s="45"/>
      <c r="C6" s="56"/>
      <c r="D6" s="57"/>
      <c r="E6" s="56"/>
      <c r="F6" s="57"/>
      <c r="G6" s="70"/>
      <c r="H6" s="70"/>
      <c r="I6" s="66"/>
      <c r="J6" s="67"/>
      <c r="K6" s="68"/>
      <c r="L6" s="50"/>
      <c r="M6" s="51"/>
      <c r="N6" s="52"/>
      <c r="O6" s="53"/>
      <c r="P6" s="53"/>
    </row>
    <row r="7" spans="1:36" ht="44.25" customHeight="1" x14ac:dyDescent="0.2">
      <c r="A7" s="45"/>
      <c r="B7" s="45"/>
      <c r="C7" s="6"/>
      <c r="D7" s="7"/>
      <c r="E7" s="6"/>
      <c r="F7" s="7"/>
      <c r="G7" s="70"/>
      <c r="H7" s="70"/>
      <c r="I7" s="58" t="s">
        <v>8</v>
      </c>
      <c r="J7" s="59"/>
      <c r="K7" s="59"/>
      <c r="L7" s="59"/>
      <c r="M7" s="59"/>
      <c r="N7" s="59"/>
      <c r="O7" s="59"/>
      <c r="P7" s="60"/>
    </row>
    <row r="8" spans="1:36" ht="124.5" customHeight="1" x14ac:dyDescent="0.2">
      <c r="A8" s="45"/>
      <c r="B8" s="45"/>
      <c r="C8" s="4"/>
      <c r="D8" s="4"/>
      <c r="E8" s="4"/>
      <c r="F8" s="4"/>
      <c r="G8" s="70"/>
      <c r="H8" s="70"/>
      <c r="I8" s="38" t="s">
        <v>33</v>
      </c>
      <c r="J8" s="38" t="s">
        <v>38</v>
      </c>
      <c r="K8" s="38" t="s">
        <v>39</v>
      </c>
      <c r="L8" s="10" t="s">
        <v>13</v>
      </c>
      <c r="M8" s="10" t="s">
        <v>1</v>
      </c>
      <c r="N8" s="11" t="s">
        <v>5</v>
      </c>
      <c r="O8" s="11" t="s">
        <v>9</v>
      </c>
      <c r="P8" s="11" t="s">
        <v>10</v>
      </c>
    </row>
    <row r="9" spans="1:36" ht="56.25" customHeight="1" x14ac:dyDescent="0.2">
      <c r="A9" s="25">
        <v>1</v>
      </c>
      <c r="B9" s="27" t="s">
        <v>23</v>
      </c>
      <c r="C9" s="13"/>
      <c r="D9" s="13"/>
      <c r="E9" s="13"/>
      <c r="F9" s="13"/>
      <c r="G9" s="13" t="s">
        <v>34</v>
      </c>
      <c r="H9" s="13">
        <v>1</v>
      </c>
      <c r="I9" s="32">
        <v>24792.37</v>
      </c>
      <c r="J9" s="32">
        <v>26031.99</v>
      </c>
      <c r="K9" s="32">
        <v>22232.400000000001</v>
      </c>
      <c r="L9" s="29">
        <f>AVERAGE(I9:K9)</f>
        <v>24352.253333333338</v>
      </c>
      <c r="M9" s="30">
        <f>SQRT(((SUM((POWER(I9-L9,2)),(POWER(J9-L9,2)),))/(COLUMNS(I9:K9)-1)))</f>
        <v>1227.8472929526311</v>
      </c>
      <c r="N9" s="5">
        <f t="shared" ref="N9:N21" si="0">M9/L9*100</f>
        <v>5.0420274302581891</v>
      </c>
      <c r="O9" s="32">
        <v>22232.400000000001</v>
      </c>
      <c r="P9" s="12">
        <f>H9*O9</f>
        <v>22232.400000000001</v>
      </c>
      <c r="R9" s="28">
        <f>I9*H9</f>
        <v>24792.37</v>
      </c>
      <c r="S9" s="28">
        <f>J9*H9</f>
        <v>26031.99</v>
      </c>
      <c r="T9" s="28">
        <f>K9*H9</f>
        <v>22232.400000000001</v>
      </c>
      <c r="V9" s="28">
        <f>130000*H9</f>
        <v>130000</v>
      </c>
      <c r="W9" s="28">
        <f>205200*H9</f>
        <v>205200</v>
      </c>
      <c r="X9" s="28">
        <f>210683.88*H9</f>
        <v>210683.88</v>
      </c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</row>
    <row r="10" spans="1:36" ht="67.5" customHeight="1" x14ac:dyDescent="0.2">
      <c r="A10" s="25">
        <v>2</v>
      </c>
      <c r="B10" s="27" t="s">
        <v>24</v>
      </c>
      <c r="C10" s="13"/>
      <c r="D10" s="13"/>
      <c r="E10" s="13"/>
      <c r="F10" s="13"/>
      <c r="G10" s="13" t="s">
        <v>34</v>
      </c>
      <c r="H10" s="13">
        <v>1</v>
      </c>
      <c r="I10" s="32">
        <v>38087.08</v>
      </c>
      <c r="J10" s="32">
        <v>39991.43</v>
      </c>
      <c r="K10" s="32">
        <v>34153.699999999997</v>
      </c>
      <c r="L10" s="29">
        <f t="shared" ref="L10:L21" si="1">AVERAGE(I10:K10)</f>
        <v>37410.736666666671</v>
      </c>
      <c r="M10" s="30">
        <f t="shared" ref="M10:M21" si="2">SQRT(((SUM((POWER(I10-L10,2)),(POWER(J10-L10,2)),))/(COLUMNS(I10:K10)-1)))</f>
        <v>1886.4541321293143</v>
      </c>
      <c r="N10" s="5">
        <f t="shared" si="0"/>
        <v>5.042547408081818</v>
      </c>
      <c r="O10" s="32">
        <v>34153.699999999997</v>
      </c>
      <c r="P10" s="12">
        <f t="shared" ref="P10:P21" si="3">H10*O10</f>
        <v>34153.699999999997</v>
      </c>
      <c r="R10" s="28"/>
      <c r="S10" s="28"/>
      <c r="T10" s="28"/>
      <c r="V10" s="28"/>
      <c r="W10" s="28"/>
      <c r="X10" s="28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</row>
    <row r="11" spans="1:36" ht="46.5" customHeight="1" x14ac:dyDescent="0.2">
      <c r="A11" s="25">
        <v>3</v>
      </c>
      <c r="B11" s="27" t="s">
        <v>35</v>
      </c>
      <c r="C11" s="13"/>
      <c r="D11" s="13"/>
      <c r="E11" s="13"/>
      <c r="F11" s="13"/>
      <c r="G11" s="13" t="s">
        <v>34</v>
      </c>
      <c r="H11" s="13">
        <v>1</v>
      </c>
      <c r="I11" s="32">
        <v>40921.120000000003</v>
      </c>
      <c r="J11" s="32">
        <v>42967.18</v>
      </c>
      <c r="K11" s="32">
        <v>36695.1</v>
      </c>
      <c r="L11" s="29">
        <f t="shared" si="1"/>
        <v>40194.466666666667</v>
      </c>
      <c r="M11" s="30">
        <f t="shared" si="2"/>
        <v>2026.8157656394044</v>
      </c>
      <c r="N11" s="5">
        <f t="shared" si="0"/>
        <v>5.0425243415911414</v>
      </c>
      <c r="O11" s="32">
        <v>36695.1</v>
      </c>
      <c r="P11" s="12">
        <f t="shared" si="3"/>
        <v>36695.1</v>
      </c>
      <c r="R11" s="28"/>
      <c r="S11" s="28"/>
      <c r="T11" s="28"/>
      <c r="V11" s="28"/>
      <c r="W11" s="28"/>
      <c r="X11" s="28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</row>
    <row r="12" spans="1:36" ht="60.75" customHeight="1" x14ac:dyDescent="0.2">
      <c r="A12" s="25">
        <v>4</v>
      </c>
      <c r="B12" s="27" t="s">
        <v>36</v>
      </c>
      <c r="C12" s="13"/>
      <c r="D12" s="13"/>
      <c r="E12" s="13"/>
      <c r="F12" s="13"/>
      <c r="G12" s="13" t="s">
        <v>34</v>
      </c>
      <c r="H12" s="13">
        <v>2</v>
      </c>
      <c r="I12" s="32">
        <v>53478.84</v>
      </c>
      <c r="J12" s="32">
        <v>56152.78</v>
      </c>
      <c r="K12" s="32">
        <v>47956.800000000003</v>
      </c>
      <c r="L12" s="29">
        <f t="shared" si="1"/>
        <v>52529.473333333328</v>
      </c>
      <c r="M12" s="30">
        <f t="shared" si="2"/>
        <v>2648.5513274702571</v>
      </c>
      <c r="N12" s="5">
        <f t="shared" si="0"/>
        <v>5.042029092245973</v>
      </c>
      <c r="O12" s="32">
        <v>47956.800000000003</v>
      </c>
      <c r="P12" s="12">
        <f t="shared" si="3"/>
        <v>95913.600000000006</v>
      </c>
      <c r="R12" s="28"/>
      <c r="S12" s="28"/>
      <c r="T12" s="28"/>
      <c r="V12" s="28"/>
      <c r="W12" s="28"/>
      <c r="X12" s="28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</row>
    <row r="13" spans="1:36" ht="53.25" customHeight="1" x14ac:dyDescent="0.2">
      <c r="A13" s="25">
        <v>5</v>
      </c>
      <c r="B13" s="27" t="s">
        <v>25</v>
      </c>
      <c r="C13" s="13"/>
      <c r="D13" s="13"/>
      <c r="E13" s="13"/>
      <c r="F13" s="13"/>
      <c r="G13" s="13" t="s">
        <v>34</v>
      </c>
      <c r="H13" s="13">
        <v>1</v>
      </c>
      <c r="I13" s="32">
        <v>9138.1299999999992</v>
      </c>
      <c r="J13" s="32">
        <v>9595.0400000000009</v>
      </c>
      <c r="K13" s="32">
        <v>8536</v>
      </c>
      <c r="L13" s="29">
        <f t="shared" si="1"/>
        <v>9089.7233333333334</v>
      </c>
      <c r="M13" s="30">
        <f t="shared" si="2"/>
        <v>358.9485610703083</v>
      </c>
      <c r="N13" s="5">
        <f t="shared" si="0"/>
        <v>3.9489492463867619</v>
      </c>
      <c r="O13" s="32">
        <v>8536</v>
      </c>
      <c r="P13" s="12">
        <f t="shared" si="3"/>
        <v>8536</v>
      </c>
      <c r="R13" s="28"/>
      <c r="S13" s="28"/>
      <c r="T13" s="28"/>
      <c r="V13" s="28"/>
      <c r="W13" s="28"/>
      <c r="X13" s="28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</row>
    <row r="14" spans="1:36" ht="52.5" customHeight="1" x14ac:dyDescent="0.2">
      <c r="A14" s="25">
        <v>6</v>
      </c>
      <c r="B14" s="27" t="s">
        <v>37</v>
      </c>
      <c r="C14" s="13"/>
      <c r="D14" s="13"/>
      <c r="E14" s="13"/>
      <c r="F14" s="13"/>
      <c r="G14" s="13" t="s">
        <v>34</v>
      </c>
      <c r="H14" s="13">
        <v>1</v>
      </c>
      <c r="I14" s="32">
        <v>499.02</v>
      </c>
      <c r="J14" s="32">
        <v>523.97</v>
      </c>
      <c r="K14" s="32">
        <v>465.6</v>
      </c>
      <c r="L14" s="29">
        <f t="shared" si="1"/>
        <v>496.19666666666672</v>
      </c>
      <c r="M14" s="30">
        <f t="shared" si="2"/>
        <v>19.739924715605603</v>
      </c>
      <c r="N14" s="5">
        <f t="shared" si="0"/>
        <v>3.9782461353909948</v>
      </c>
      <c r="O14" s="32">
        <v>465.6</v>
      </c>
      <c r="P14" s="12">
        <f t="shared" si="3"/>
        <v>465.6</v>
      </c>
      <c r="R14" s="28"/>
      <c r="S14" s="28"/>
      <c r="T14" s="28"/>
      <c r="V14" s="28"/>
      <c r="W14" s="28"/>
      <c r="X14" s="28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</row>
    <row r="15" spans="1:36" ht="44.25" customHeight="1" x14ac:dyDescent="0.2">
      <c r="A15" s="25">
        <v>7</v>
      </c>
      <c r="B15" s="27" t="s">
        <v>27</v>
      </c>
      <c r="C15" s="13"/>
      <c r="D15" s="13"/>
      <c r="E15" s="13"/>
      <c r="F15" s="13"/>
      <c r="G15" s="13" t="s">
        <v>34</v>
      </c>
      <c r="H15" s="13">
        <v>1</v>
      </c>
      <c r="I15" s="32">
        <v>2274.44</v>
      </c>
      <c r="J15" s="32">
        <v>2388.16</v>
      </c>
      <c r="K15" s="32">
        <v>2124.3000000000002</v>
      </c>
      <c r="L15" s="29">
        <f t="shared" si="1"/>
        <v>2262.3000000000002</v>
      </c>
      <c r="M15" s="30">
        <f t="shared" si="2"/>
        <v>89.409505087546236</v>
      </c>
      <c r="N15" s="5">
        <f t="shared" si="0"/>
        <v>3.952150691223367</v>
      </c>
      <c r="O15" s="32">
        <v>2124.3000000000002</v>
      </c>
      <c r="P15" s="12">
        <f t="shared" si="3"/>
        <v>2124.3000000000002</v>
      </c>
      <c r="R15" s="28"/>
      <c r="S15" s="28"/>
      <c r="T15" s="28"/>
      <c r="V15" s="28"/>
      <c r="W15" s="28"/>
      <c r="X15" s="28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</row>
    <row r="16" spans="1:36" ht="56.25" customHeight="1" x14ac:dyDescent="0.2">
      <c r="A16" s="25">
        <v>8</v>
      </c>
      <c r="B16" s="27" t="s">
        <v>26</v>
      </c>
      <c r="C16" s="13"/>
      <c r="D16" s="13"/>
      <c r="E16" s="13"/>
      <c r="F16" s="13"/>
      <c r="G16" s="13" t="s">
        <v>34</v>
      </c>
      <c r="H16" s="13">
        <v>1</v>
      </c>
      <c r="I16" s="32">
        <v>2274.44</v>
      </c>
      <c r="J16" s="32">
        <v>2388.16</v>
      </c>
      <c r="K16" s="32">
        <v>2124.3000000000002</v>
      </c>
      <c r="L16" s="29">
        <f t="shared" si="1"/>
        <v>2262.3000000000002</v>
      </c>
      <c r="M16" s="30">
        <f t="shared" si="2"/>
        <v>89.409505087546236</v>
      </c>
      <c r="N16" s="5">
        <f t="shared" si="0"/>
        <v>3.952150691223367</v>
      </c>
      <c r="O16" s="32">
        <v>2124.3000000000002</v>
      </c>
      <c r="P16" s="12">
        <f t="shared" si="3"/>
        <v>2124.3000000000002</v>
      </c>
      <c r="R16" s="28"/>
      <c r="S16" s="28"/>
      <c r="T16" s="28"/>
      <c r="V16" s="28"/>
      <c r="W16" s="28"/>
      <c r="X16" s="28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</row>
    <row r="17" spans="1:36" ht="56.25" customHeight="1" x14ac:dyDescent="0.2">
      <c r="A17" s="25">
        <v>9</v>
      </c>
      <c r="B17" s="27" t="s">
        <v>28</v>
      </c>
      <c r="C17" s="13"/>
      <c r="D17" s="13"/>
      <c r="E17" s="13"/>
      <c r="F17" s="13"/>
      <c r="G17" s="13" t="s">
        <v>34</v>
      </c>
      <c r="H17" s="13">
        <v>2</v>
      </c>
      <c r="I17" s="32">
        <v>42457.13</v>
      </c>
      <c r="J17" s="32">
        <v>44579.99</v>
      </c>
      <c r="K17" s="32">
        <v>38072.5</v>
      </c>
      <c r="L17" s="29">
        <f t="shared" si="1"/>
        <v>41703.206666666665</v>
      </c>
      <c r="M17" s="30">
        <f t="shared" si="2"/>
        <v>2102.8888153548305</v>
      </c>
      <c r="N17" s="5">
        <f t="shared" si="0"/>
        <v>5.042511076338088</v>
      </c>
      <c r="O17" s="32">
        <v>38072.5</v>
      </c>
      <c r="P17" s="12">
        <f t="shared" si="3"/>
        <v>76145</v>
      </c>
      <c r="R17" s="28"/>
      <c r="S17" s="28"/>
      <c r="T17" s="28"/>
      <c r="V17" s="28"/>
      <c r="W17" s="28"/>
      <c r="X17" s="28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</row>
    <row r="18" spans="1:36" ht="99" customHeight="1" x14ac:dyDescent="0.2">
      <c r="A18" s="25">
        <v>10</v>
      </c>
      <c r="B18" s="27" t="s">
        <v>29</v>
      </c>
      <c r="C18" s="13"/>
      <c r="D18" s="13"/>
      <c r="E18" s="13"/>
      <c r="F18" s="13"/>
      <c r="G18" s="13" t="s">
        <v>34</v>
      </c>
      <c r="H18" s="13">
        <v>1</v>
      </c>
      <c r="I18" s="32">
        <v>2985.47</v>
      </c>
      <c r="J18" s="32">
        <v>3134.74</v>
      </c>
      <c r="K18" s="32">
        <v>2677.2</v>
      </c>
      <c r="L18" s="29">
        <f t="shared" si="1"/>
        <v>2932.47</v>
      </c>
      <c r="M18" s="30">
        <f t="shared" si="2"/>
        <v>147.85491689490749</v>
      </c>
      <c r="N18" s="5">
        <f t="shared" si="0"/>
        <v>5.0419924805678322</v>
      </c>
      <c r="O18" s="32">
        <v>2677.2</v>
      </c>
      <c r="P18" s="12">
        <f t="shared" si="3"/>
        <v>2677.2</v>
      </c>
      <c r="R18" s="28"/>
      <c r="S18" s="28"/>
      <c r="T18" s="28"/>
      <c r="V18" s="28"/>
      <c r="W18" s="28"/>
      <c r="X18" s="28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</row>
    <row r="19" spans="1:36" ht="53.25" customHeight="1" x14ac:dyDescent="0.2">
      <c r="A19" s="25">
        <v>11</v>
      </c>
      <c r="B19" s="27" t="s">
        <v>30</v>
      </c>
      <c r="C19" s="13"/>
      <c r="D19" s="13"/>
      <c r="E19" s="13"/>
      <c r="F19" s="13"/>
      <c r="G19" s="13" t="s">
        <v>34</v>
      </c>
      <c r="H19" s="13">
        <v>1</v>
      </c>
      <c r="I19" s="32">
        <v>692.28</v>
      </c>
      <c r="J19" s="32">
        <v>726.89</v>
      </c>
      <c r="K19" s="32">
        <v>620.79999999999995</v>
      </c>
      <c r="L19" s="29">
        <f t="shared" si="1"/>
        <v>679.99</v>
      </c>
      <c r="M19" s="30">
        <f t="shared" si="2"/>
        <v>34.283043184641564</v>
      </c>
      <c r="N19" s="5">
        <f t="shared" si="0"/>
        <v>5.0416981403611167</v>
      </c>
      <c r="O19" s="32">
        <v>620.79999999999995</v>
      </c>
      <c r="P19" s="12">
        <f t="shared" si="3"/>
        <v>620.79999999999995</v>
      </c>
      <c r="R19" s="28"/>
      <c r="S19" s="28"/>
      <c r="T19" s="28"/>
      <c r="V19" s="28"/>
      <c r="W19" s="28"/>
      <c r="X19" s="28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pans="1:36" ht="41.25" customHeight="1" x14ac:dyDescent="0.2">
      <c r="A20" s="25">
        <v>12</v>
      </c>
      <c r="B20" s="27" t="s">
        <v>31</v>
      </c>
      <c r="C20" s="13"/>
      <c r="D20" s="13"/>
      <c r="E20" s="13"/>
      <c r="F20" s="13"/>
      <c r="G20" s="13" t="s">
        <v>34</v>
      </c>
      <c r="H20" s="13">
        <v>1</v>
      </c>
      <c r="I20" s="32">
        <v>2650.86</v>
      </c>
      <c r="J20" s="32">
        <v>2783.4</v>
      </c>
      <c r="K20" s="32">
        <v>2619</v>
      </c>
      <c r="L20" s="29">
        <f t="shared" si="1"/>
        <v>2684.42</v>
      </c>
      <c r="M20" s="30">
        <f t="shared" si="2"/>
        <v>73.903024295356147</v>
      </c>
      <c r="N20" s="5">
        <f t="shared" si="0"/>
        <v>2.7530350800305521</v>
      </c>
      <c r="O20" s="32">
        <v>2619</v>
      </c>
      <c r="P20" s="12">
        <f t="shared" si="3"/>
        <v>2619</v>
      </c>
      <c r="R20" s="28"/>
      <c r="S20" s="28"/>
      <c r="T20" s="28"/>
      <c r="V20" s="28"/>
      <c r="W20" s="28"/>
      <c r="X20" s="28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</row>
    <row r="21" spans="1:36" ht="54" customHeight="1" x14ac:dyDescent="0.2">
      <c r="A21" s="25">
        <v>13</v>
      </c>
      <c r="B21" s="27" t="s">
        <v>32</v>
      </c>
      <c r="C21" s="13"/>
      <c r="D21" s="13"/>
      <c r="E21" s="13"/>
      <c r="F21" s="13"/>
      <c r="G21" s="13" t="s">
        <v>34</v>
      </c>
      <c r="H21" s="13">
        <v>1</v>
      </c>
      <c r="I21" s="32">
        <v>6140</v>
      </c>
      <c r="J21" s="32">
        <v>6447</v>
      </c>
      <c r="K21" s="32">
        <v>5558.1</v>
      </c>
      <c r="L21" s="29">
        <f t="shared" si="1"/>
        <v>6048.3666666666659</v>
      </c>
      <c r="M21" s="30">
        <f t="shared" si="2"/>
        <v>289.22759396556802</v>
      </c>
      <c r="N21" s="5">
        <f t="shared" si="0"/>
        <v>4.7819123724680725</v>
      </c>
      <c r="O21" s="32">
        <v>5558.1</v>
      </c>
      <c r="P21" s="12">
        <f t="shared" si="3"/>
        <v>5558.1</v>
      </c>
      <c r="R21" s="28"/>
      <c r="S21" s="28"/>
      <c r="T21" s="28"/>
      <c r="V21" s="28"/>
      <c r="W21" s="28"/>
      <c r="X21" s="28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1:36" ht="24.75" customHeight="1" x14ac:dyDescent="0.2">
      <c r="A22" s="41" t="s">
        <v>14</v>
      </c>
      <c r="B22" s="42"/>
      <c r="C22" s="42"/>
      <c r="D22" s="42"/>
      <c r="E22" s="42"/>
      <c r="F22" s="42"/>
      <c r="G22" s="42"/>
      <c r="H22" s="43"/>
      <c r="I22" s="35"/>
      <c r="J22" s="35"/>
      <c r="K22" s="35"/>
      <c r="L22" s="36"/>
      <c r="M22" s="36"/>
      <c r="N22" s="5"/>
      <c r="O22" s="23"/>
      <c r="P22" s="34">
        <f>SUM(P9:P21)</f>
        <v>289865.09999999998</v>
      </c>
      <c r="R22" s="28">
        <f>SUM(R9:R21)</f>
        <v>24792.37</v>
      </c>
      <c r="S22" s="28">
        <f>SUM(S9:S21)</f>
        <v>26031.99</v>
      </c>
      <c r="T22" s="28">
        <f>SUM(T9:T21)</f>
        <v>22232.400000000001</v>
      </c>
      <c r="V22" s="26">
        <f>SUM(V9:V21)</f>
        <v>130000</v>
      </c>
      <c r="W22" s="26">
        <f>SUM(W9:W21)</f>
        <v>205200</v>
      </c>
      <c r="X22" s="26">
        <f>SUM(X9:X21)</f>
        <v>210683.88</v>
      </c>
      <c r="Y22" s="26"/>
      <c r="Z22" s="3"/>
      <c r="AA22" s="26"/>
      <c r="AB22" s="26"/>
      <c r="AC22" s="26"/>
      <c r="AD22" s="26"/>
      <c r="AF22" s="28"/>
      <c r="AH22" s="28"/>
      <c r="AJ22" s="28"/>
    </row>
    <row r="23" spans="1:36" ht="23.25" customHeight="1" x14ac:dyDescent="0.2">
      <c r="A23" s="46" t="s">
        <v>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36" x14ac:dyDescent="0.2">
      <c r="A24" s="46" t="s">
        <v>22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36" ht="48.75" hidden="1" customHeight="1" x14ac:dyDescent="0.2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36" ht="36" customHeight="1" x14ac:dyDescent="0.25">
      <c r="A26" s="33" t="s">
        <v>15</v>
      </c>
      <c r="B26" s="14"/>
      <c r="C26" s="14"/>
      <c r="D26" s="14"/>
      <c r="E26" s="14"/>
      <c r="F26" s="14"/>
      <c r="G26" s="14"/>
      <c r="H26" s="40" t="str">
        <f>Лист1!B5</f>
        <v>289 865 (Двести восемьдесят девять тысяч восемьсот шестьдесят пять) рублей 10 копеек</v>
      </c>
      <c r="I26" s="40"/>
      <c r="J26" s="40"/>
      <c r="K26" s="40"/>
      <c r="L26" s="40"/>
      <c r="M26" s="40"/>
      <c r="N26" s="40"/>
      <c r="O26" s="40"/>
      <c r="P26" s="40"/>
    </row>
    <row r="27" spans="1:36" ht="36" customHeight="1" x14ac:dyDescent="0.25">
      <c r="A27" s="33"/>
      <c r="B27" s="14"/>
      <c r="C27" s="14"/>
      <c r="D27" s="14"/>
      <c r="E27" s="14"/>
      <c r="F27" s="14"/>
      <c r="G27" s="14"/>
      <c r="H27" s="37"/>
      <c r="I27" s="37"/>
      <c r="J27" s="37"/>
      <c r="K27" s="37"/>
      <c r="L27" s="37"/>
      <c r="M27" s="37"/>
      <c r="N27" s="37"/>
      <c r="O27" s="37"/>
      <c r="P27" s="37"/>
    </row>
    <row r="28" spans="1:36" ht="36.75" customHeight="1" x14ac:dyDescent="0.25">
      <c r="B28" s="39" t="s">
        <v>40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36" hidden="1" x14ac:dyDescent="0.2"/>
    <row r="30" spans="1:36" ht="15.75" hidden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36" ht="15.75" hidden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36" ht="15.75" hidden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</sheetData>
  <mergeCells count="18">
    <mergeCell ref="A1:P1"/>
    <mergeCell ref="A24:P24"/>
    <mergeCell ref="A5:A8"/>
    <mergeCell ref="C5:D6"/>
    <mergeCell ref="I5:K6"/>
    <mergeCell ref="H5:H8"/>
    <mergeCell ref="G5:G8"/>
    <mergeCell ref="A3:P4"/>
    <mergeCell ref="B28:P28"/>
    <mergeCell ref="H26:P26"/>
    <mergeCell ref="A22:H22"/>
    <mergeCell ref="B5:B8"/>
    <mergeCell ref="A23:P23"/>
    <mergeCell ref="L5:N6"/>
    <mergeCell ref="O5:P6"/>
    <mergeCell ref="E5:F6"/>
    <mergeCell ref="I7:P7"/>
    <mergeCell ref="A25:P25"/>
  </mergeCells>
  <pageMargins left="0.39370078740157483" right="0.19685039370078741" top="0.19685039370078741" bottom="0.39370078740157483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6" sqref="A6"/>
    </sheetView>
  </sheetViews>
  <sheetFormatPr defaultRowHeight="15" x14ac:dyDescent="0.25"/>
  <cols>
    <col min="1" max="1" width="44.85546875" bestFit="1" customWidth="1"/>
    <col min="2" max="2" width="138.140625" bestFit="1" customWidth="1"/>
  </cols>
  <sheetData>
    <row r="1" spans="1:2" ht="18" x14ac:dyDescent="0.25">
      <c r="A1" s="15" t="s">
        <v>16</v>
      </c>
      <c r="B1" s="15"/>
    </row>
    <row r="2" spans="1:2" x14ac:dyDescent="0.25">
      <c r="A2" s="16" t="s">
        <v>17</v>
      </c>
    </row>
    <row r="3" spans="1:2" x14ac:dyDescent="0.25">
      <c r="B3" s="16"/>
    </row>
    <row r="4" spans="1:2" x14ac:dyDescent="0.25">
      <c r="A4" s="17" t="s">
        <v>18</v>
      </c>
      <c r="B4" s="18" t="s">
        <v>19</v>
      </c>
    </row>
    <row r="5" spans="1:2" x14ac:dyDescent="0.25">
      <c r="A5" s="19">
        <f>'ОНМЦК '!P22</f>
        <v>289865.09999999998</v>
      </c>
      <c r="B5" s="20" t="str">
        <f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f>
        <v>289 865 (Двести восемьдесят девять тысяч восемьсот шестьдесят пять) рублей 10 копеек</v>
      </c>
    </row>
    <row r="6" spans="1:2" x14ac:dyDescent="0.25">
      <c r="A6" s="19">
        <v>1</v>
      </c>
      <c r="B6" s="20" t="str">
        <f>SUBSTITUTE(TEXT(TRUNC(A6,0),"# ##0_ ") &amp; "(" &amp; 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")&amp;") рубл"&amp;VLOOKUP(MOD(MAX(MOD(MID(TEXT(A6,n0),11,2)-11,100),9),10),{0,"ь ";1,"я ";4,"ей "},2)&amp;RIGHT(TEXT(A6,n0),2)&amp;" копе"&amp;VLOOKUP(MOD(MAX(MOD(RIGHT(TEXT(A6,n0),2)-11,100),9),10),{0,"йка";1,"йки";4,"ек"},2)," )",")")</f>
        <v>1 (Один) рубль 00 копеек</v>
      </c>
    </row>
    <row r="7" spans="1:2" x14ac:dyDescent="0.25">
      <c r="A7" s="19">
        <v>2.61</v>
      </c>
      <c r="B7" s="20" t="str">
        <f>SUBSTITUTE(TEXT(TRUNC(A7,0),"# ##0_ ") &amp; "(" &amp; 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")&amp;") рубл"&amp;VLOOKUP(MOD(MAX(MOD(MID(TEXT(A7,n0),11,2)-11,100),9),10),{0,"ь ";1,"я ";4,"ей "},2)&amp;RIGHT(TEXT(A7,n0),2)&amp;" копе"&amp;VLOOKUP(MOD(MAX(MOD(RIGHT(TEXT(A7,n0),2)-11,100),9),10),{0,"йка";1,"йки";4,"ек"},2)," )",")")</f>
        <v>2 (Два) рубля 61 копейка</v>
      </c>
    </row>
    <row r="8" spans="1:2" x14ac:dyDescent="0.25">
      <c r="A8" s="19">
        <v>17.22</v>
      </c>
      <c r="B8" s="20" t="str">
        <f>SUBSTITUTE(TEXT(TRUNC(A8,0),"# ##0_ ") &amp; "(" &amp; 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")&amp;") рубл"&amp;VLOOKUP(MOD(MAX(MOD(MID(TEXT(A8,n0),11,2)-11,100),9),10),{0,"ь ";1,"я ";4,"ей "},2)&amp;RIGHT(TEXT(A8,n0),2)&amp;" копе"&amp;VLOOKUP(MOD(MAX(MOD(RIGHT(TEXT(A8,n0),2)-11,100),9),10),{0,"йка";1,"йки";4,"ек"},2)," )",")")</f>
        <v>17 (Семнадцать) рублей 22 копейки</v>
      </c>
    </row>
    <row r="9" spans="1:2" x14ac:dyDescent="0.25">
      <c r="A9" s="19">
        <v>21</v>
      </c>
      <c r="B9" s="20" t="str">
        <f>SUBSTITUTE(TEXT(TRUNC(A9,0),"# ##0_ ") &amp; "(" &amp; 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")&amp;") рубл"&amp;VLOOKUP(MOD(MAX(MOD(MID(TEXT(A9,n0),11,2)-11,100),9),10),{0,"ь ";1,"я ";4,"ей "},2)&amp;RIGHT(TEXT(A9,n0),2)&amp;" копе"&amp;VLOOKUP(MOD(MAX(MOD(RIGHT(TEXT(A9,n0),2)-11,100),9),10),{0,"йка";1,"йки";4,"ек"},2)," )",")")</f>
        <v>21 (Двадцать один) рубль 00 копеек</v>
      </c>
    </row>
    <row r="10" spans="1:2" x14ac:dyDescent="0.25">
      <c r="A10" s="19">
        <v>183.7</v>
      </c>
      <c r="B10" s="20" t="str">
        <f>SUBSTITUTE(TEXT(TRUNC(A10,0),"# ##0_ ") &amp; "(" &amp; 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")&amp;") рубл"&amp;VLOOKUP(MOD(MAX(MOD(MID(TEXT(A10,n0),11,2)-11,100),9),10),{0,"ь ";1,"я ";4,"ей "},2)&amp;RIGHT(TEXT(A10,n0),2)&amp;" копе"&amp;VLOOKUP(MOD(MAX(MOD(RIGHT(TEXT(A10,n0),2)-11,100),9),10),{0,"йка";1,"йки";4,"ек"},2)," )",")")</f>
        <v>183 (Сто восемьдесят три) рубля 70 копеек</v>
      </c>
    </row>
    <row r="11" spans="1:2" x14ac:dyDescent="0.25">
      <c r="A11" s="19">
        <v>1056.1300000000001</v>
      </c>
      <c r="B11" s="20" t="str">
        <f>SUBSTITUTE(TEXT(TRUNC(A11,0),"# ##0_ ") &amp; "(" &amp; 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")&amp;") рубл"&amp;VLOOKUP(MOD(MAX(MOD(MID(TEXT(A11,n0),11,2)-11,100),9),10),{0,"ь ";1,"я ";4,"ей "},2)&amp;RIGHT(TEXT(A11,n0),2)&amp;" копе"&amp;VLOOKUP(MOD(MAX(MOD(RIGHT(TEXT(A11,n0),2)-11,100),9),10),{0,"йка";1,"йки";4,"ек"},2)," )",")")</f>
        <v>1 056 (Одна тысяча пятьдесят шесть) рублей 13 копеек</v>
      </c>
    </row>
    <row r="12" spans="1:2" x14ac:dyDescent="0.25">
      <c r="A12" s="19">
        <v>302284.98</v>
      </c>
      <c r="B12" s="20" t="str">
        <f>SUBSTITUTE(TEXT(TRUNC(A12,0),"# ##0_ ") &amp; "(" &amp; 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")&amp;") рубл"&amp;VLOOKUP(MOD(MAX(MOD(MID(TEXT(A12,n0),11,2)-11,100),9),10),{0,"ь ";1,"я ";4,"ей "},2)&amp;RIGHT(TEXT(A12,n0),2)&amp;" копе"&amp;VLOOKUP(MOD(MAX(MOD(RIGHT(TEXT(A12,n0),2)-11,100),9),10),{0,"йка";1,"йки";4,"ек"},2)," )",")")</f>
        <v>302 284 (Триста две тысячи двести восемьдесят четыре) рубля 98 копеек</v>
      </c>
    </row>
    <row r="13" spans="1:2" x14ac:dyDescent="0.25">
      <c r="A13" s="19">
        <v>4000005</v>
      </c>
      <c r="B13" s="20" t="str">
        <f>SUBSTITUTE(TEXT(TRUNC(A13,0),"# ##0_ ") &amp; "(" &amp; 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")&amp;") рубл"&amp;VLOOKUP(MOD(MAX(MOD(MID(TEXT(A13,n0),11,2)-11,100),9),10),{0,"ь ";1,"я ";4,"ей "},2)&amp;RIGHT(TEXT(A13,n0),2)&amp;" копе"&amp;VLOOKUP(MOD(MAX(MOD(RIGHT(TEXT(A13,n0),2)-11,100),9),10),{0,"йка";1,"йки";4,"ек"},2)," )",")")</f>
        <v>4 000 005 (Четыре миллиона пять) рублей 00 копеек</v>
      </c>
    </row>
    <row r="14" spans="1:2" x14ac:dyDescent="0.25">
      <c r="A14" s="19">
        <v>11111111.109999999</v>
      </c>
      <c r="B14" s="20" t="str">
        <f>SUBSTITUTE(TEXT(TRUNC(A14,0),"# ##0_ ") &amp; "(" &amp; 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")&amp;") рубл"&amp;VLOOKUP(MOD(MAX(MOD(MID(TEXT(A14,n0),11,2)-11,100),9),10),{0,"ь ";1,"я ";4,"ей "},2)&amp;RIGHT(TEXT(A14,n0),2)&amp;" копе"&amp;VLOOKUP(MOD(MAX(MOD(RIGHT(TEXT(A14,n0),2)-11,100),9),10),{0,"йка";1,"йки";4,"ек"},2)," )",")")</f>
        <v>11 111 111 (Одиннадцать миллионов сто одиннадцать тысяч сто одиннадцать) рублей 11 копеек</v>
      </c>
    </row>
    <row r="15" spans="1:2" x14ac:dyDescent="0.25">
      <c r="A15" s="19">
        <v>123456789.31999999</v>
      </c>
      <c r="B15" s="20" t="str">
        <f>SUBSTITUTE(TEXT(TRUNC(A15,0),"# ##0_ ") &amp; "(" &amp; 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")&amp;") рубл"&amp;VLOOKUP(MOD(MAX(MOD(MID(TEXT(A15,n0),11,2)-11,100),9),10),{0,"ь ";1,"я ";4,"ей "},2)&amp;RIGHT(TEXT(A15,n0),2)&amp;" копе"&amp;VLOOKUP(MOD(MAX(MOD(RIGHT(TEXT(A15,n0),2)-11,100),9),10),{0,"йка";1,"йки";4,"ек"},2)," )",")")</f>
        <v>123 456 789 (Сто двадцать три миллиона четыреста пятьдесят шесть тысяч семьсот восемьдесят девять) рублей 32 копейки</v>
      </c>
    </row>
    <row r="16" spans="1:2" x14ac:dyDescent="0.25">
      <c r="A16" s="19">
        <v>123456789012.34</v>
      </c>
      <c r="B16" s="20" t="str">
        <f>SUBSTITUTE(TEXT(TRUNC(A16,0),"# ##0_ ") &amp; "(" &amp; 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")&amp;") рубл"&amp;VLOOKUP(MOD(MAX(MOD(MID(TEXT(A16,n0),11,2)-11,100),9),10),{0,"ь ";1,"я ";4,"ей "},2)&amp;RIGHT(TEXT(A16,n0),2)&amp;" копе"&amp;VLOOKUP(MOD(MAX(MOD(RIGHT(TEXT(A16,n0),2)-11,100),9),10),{0,"йка";1,"йки";4,"ек"},2)," )",")")</f>
        <v>123 456 789 012 (Сто двадцать три миллиарда четыреста пятьдесят шесть миллионов семьсот восемьдесят девять тысяч двенадцать) рублей 34 копейки</v>
      </c>
    </row>
    <row r="17" spans="1:2" x14ac:dyDescent="0.25">
      <c r="A17" s="21" t="s">
        <v>20</v>
      </c>
      <c r="B17" s="22"/>
    </row>
    <row r="18" spans="1:2" x14ac:dyDescent="0.25">
      <c r="A18" s="19">
        <f ca="1">ROUND((RAND()*1000000),2)</f>
        <v>188134.41</v>
      </c>
      <c r="B18" s="20" t="str">
        <f ca="1">SUBSTITUTE(TEXT(TRUNC(A18,0),"# ##0_ ") &amp; "(" &amp; 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")&amp;") рубл"&amp;VLOOKUP(MOD(MAX(MOD(MID(TEXT(A18,n0),11,2)-11,100),9),10),{0,"ь ";1,"я ";4,"ей "},2)&amp;RIGHT(TEXT(A18,n0),2)&amp;" копе"&amp;VLOOKUP(MOD(MAX(MOD(RIGHT(TEXT(A18,n0),2)-11,100),9),10),{0,"йка";1,"йки";4,"ек"},2)," )",")")</f>
        <v>188 134 (Сто восемьдесят восемь тысяч сто тридцать четыре) рубля 41 копейка</v>
      </c>
    </row>
    <row r="19" spans="1:2" x14ac:dyDescent="0.25">
      <c r="A19" s="19">
        <f ca="1">ROUND((RAND()*10000000),2)</f>
        <v>3398195.78</v>
      </c>
      <c r="B19" s="20" t="str">
        <f ca="1">SUBSTITUTE(TEXT(TRUNC(A19,0),"# ##0_ ") &amp; "(" &amp; 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")&amp;") рубл"&amp;VLOOKUP(MOD(MAX(MOD(MID(TEXT(A19,n0),11,2)-11,100),9),10),{0,"ь ";1,"я ";4,"ей "},2)&amp;RIGHT(TEXT(A19,n0),2)&amp;" копе"&amp;VLOOKUP(MOD(MAX(MOD(RIGHT(TEXT(A19,n0),2)-11,100),9),10),{0,"йка";1,"йки";4,"ек"},2)," )",")")</f>
        <v>3 398 195 (Три миллиона триста девяносто восемь тысяч сто девяносто пять) рублей 78 копеек</v>
      </c>
    </row>
    <row r="20" spans="1:2" x14ac:dyDescent="0.25">
      <c r="A20" s="19">
        <f ca="1">ROUND((RAND()*100000000),2)</f>
        <v>31956304.68</v>
      </c>
      <c r="B20" s="20" t="str">
        <f ca="1">SUBSTITUTE(TEXT(TRUNC(A20,0),"# ##0_ ") &amp; "(" &amp; 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")&amp;") рубл"&amp;VLOOKUP(MOD(MAX(MOD(MID(TEXT(A20,n0),11,2)-11,100),9),10),{0,"ь ";1,"я ";4,"ей "},2)&amp;RIGHT(TEXT(A20,n0),2)&amp;" копе"&amp;VLOOKUP(MOD(MAX(MOD(RIGHT(TEXT(A20,n0),2)-11,100),9),10),{0,"йка";1,"йки";4,"ек"},2)," )",")")</f>
        <v>31 956 304 (Тридцать один миллион девятьсот пятьдесят шесть тысяч триста четыре) рубля 68 копеек</v>
      </c>
    </row>
    <row r="21" spans="1:2" x14ac:dyDescent="0.25">
      <c r="A21" s="19">
        <f ca="1">ROUND((RAND()*1000000000),2)</f>
        <v>432671588.37</v>
      </c>
      <c r="B21" s="20" t="str">
        <f ca="1">SUBSTITUTE(TEXT(TRUNC(A21,0),"# ##0_ ") &amp; "(" &amp; 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")&amp;") рубл"&amp;VLOOKUP(MOD(MAX(MOD(MID(TEXT(A21,n0),11,2)-11,100),9),10),{0,"ь ";1,"я ";4,"ей "},2)&amp;RIGHT(TEXT(A21,n0),2)&amp;" копе"&amp;VLOOKUP(MOD(MAX(MOD(RIGHT(TEXT(A21,n0),2)-11,100),9),10),{0,"йка";1,"йки";4,"ек"},2)," )",")")</f>
        <v>432 671 588 (Четыреста тридцать два миллиона шестьсот семьдесят одна тысяча пятьсот восемьдесят восемь) рублей 37 копеек</v>
      </c>
    </row>
    <row r="22" spans="1:2" x14ac:dyDescent="0.25">
      <c r="A22" s="19">
        <f ca="1">ROUND((RAND()*1000000000000),2)</f>
        <v>273924305686.42001</v>
      </c>
      <c r="B22" s="20" t="str">
        <f ca="1">SUBSTITUTE(TEXT(TRUNC(A22,0),"# ##0_ ") &amp; "(" &amp; 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")&amp;") рубл"&amp;VLOOKUP(MOD(MAX(MOD(MID(TEXT(A22,n0),11,2)-11,100),9),10),{0,"ь ";1,"я ";4,"ей "},2)&amp;RIGHT(TEXT(A22,n0),2)&amp;" копе"&amp;VLOOKUP(MOD(MAX(MOD(RIGHT(TEXT(A22,n0),2)-11,100),9),10),{0,"йка";1,"йки";4,"ек"},2)," )",")")</f>
        <v>273 924 305 686 (Двести семьдесят три миллиарда девятьсот двадцать четыре миллиона триста пять тысяч шестьсот восемьдесят шесть) рублей 42 копейки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ОНМЦК </vt:lpstr>
      <vt:lpstr>Лист1</vt:lpstr>
      <vt:lpstr>'ОНМЦК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nchln_key02</dc:creator>
  <cp:lastModifiedBy>Елена Громова</cp:lastModifiedBy>
  <cp:lastPrinted>2026-07-17T12:09:03Z</cp:lastPrinted>
  <dcterms:created xsi:type="dcterms:W3CDTF">2014-06-16T13:17:11Z</dcterms:created>
  <dcterms:modified xsi:type="dcterms:W3CDTF">2026-07-17T12:09:09Z</dcterms:modified>
</cp:coreProperties>
</file>