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0759869-5255-4D78-A514-C5DD7B5987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НМЦК" sheetId="2" r:id="rId1"/>
    <sheet name="Лист1" sheetId="3" r:id="rId2"/>
  </sheets>
  <definedNames>
    <definedName name="_xlnm.Print_Titles" localSheetId="0">РНМЦК!$15:$16</definedName>
  </definedNames>
  <calcPr calcId="181029"/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E23" i="2"/>
  <c r="F23" i="2"/>
  <c r="G23" i="2"/>
  <c r="L52" i="3" l="1"/>
  <c r="K52" i="3"/>
  <c r="J52" i="3"/>
  <c r="O52" i="3" s="1"/>
  <c r="L51" i="3"/>
  <c r="K51" i="3"/>
  <c r="J51" i="3"/>
  <c r="O51" i="3" s="1"/>
  <c r="L50" i="3"/>
  <c r="K50" i="3"/>
  <c r="J50" i="3"/>
  <c r="O50" i="3" s="1"/>
  <c r="L49" i="3"/>
  <c r="K49" i="3"/>
  <c r="J49" i="3"/>
  <c r="O49" i="3" s="1"/>
  <c r="L48" i="3"/>
  <c r="K48" i="3"/>
  <c r="J48" i="3"/>
  <c r="O48" i="3" s="1"/>
  <c r="L47" i="3"/>
  <c r="K47" i="3"/>
  <c r="J47" i="3"/>
  <c r="O47" i="3" s="1"/>
  <c r="L46" i="3"/>
  <c r="K46" i="3"/>
  <c r="J46" i="3"/>
  <c r="O46" i="3" s="1"/>
  <c r="L45" i="3"/>
  <c r="K45" i="3"/>
  <c r="J45" i="3"/>
  <c r="O45" i="3" s="1"/>
  <c r="L44" i="3"/>
  <c r="K44" i="3"/>
  <c r="J44" i="3"/>
  <c r="O44" i="3" s="1"/>
  <c r="L43" i="3"/>
  <c r="K43" i="3"/>
  <c r="J43" i="3"/>
  <c r="O43" i="3" s="1"/>
  <c r="L41" i="3"/>
  <c r="K41" i="3"/>
  <c r="J41" i="3"/>
  <c r="O41" i="3" s="1"/>
  <c r="L40" i="3"/>
  <c r="K40" i="3"/>
  <c r="J40" i="3"/>
  <c r="O40" i="3" s="1"/>
  <c r="L39" i="3"/>
  <c r="K39" i="3"/>
  <c r="J39" i="3"/>
  <c r="O39" i="3" s="1"/>
  <c r="L38" i="3"/>
  <c r="K38" i="3"/>
  <c r="J38" i="3"/>
  <c r="O38" i="3" s="1"/>
  <c r="L37" i="3"/>
  <c r="K37" i="3"/>
  <c r="J37" i="3"/>
  <c r="O37" i="3" s="1"/>
  <c r="L36" i="3"/>
  <c r="K36" i="3"/>
  <c r="J36" i="3"/>
  <c r="O36" i="3" s="1"/>
  <c r="L35" i="3"/>
  <c r="K35" i="3"/>
  <c r="J35" i="3"/>
  <c r="O35" i="3" s="1"/>
  <c r="L34" i="3"/>
  <c r="K34" i="3"/>
  <c r="J34" i="3"/>
  <c r="O34" i="3" s="1"/>
  <c r="L33" i="3"/>
  <c r="K33" i="3"/>
  <c r="J33" i="3"/>
  <c r="O33" i="3" s="1"/>
  <c r="L32" i="3"/>
  <c r="K32" i="3"/>
  <c r="J32" i="3"/>
  <c r="O32" i="3" s="1"/>
  <c r="L30" i="3"/>
  <c r="K30" i="3"/>
  <c r="J30" i="3"/>
  <c r="O30" i="3" s="1"/>
  <c r="L29" i="3"/>
  <c r="K29" i="3"/>
  <c r="J29" i="3"/>
  <c r="O29" i="3" s="1"/>
  <c r="L28" i="3"/>
  <c r="K28" i="3"/>
  <c r="J28" i="3"/>
  <c r="O28" i="3" s="1"/>
  <c r="L27" i="3"/>
  <c r="K27" i="3"/>
  <c r="J27" i="3"/>
  <c r="O27" i="3" s="1"/>
  <c r="L26" i="3"/>
  <c r="K26" i="3"/>
  <c r="J26" i="3"/>
  <c r="O26" i="3" s="1"/>
  <c r="L25" i="3"/>
  <c r="K25" i="3"/>
  <c r="J25" i="3"/>
  <c r="O25" i="3" s="1"/>
  <c r="L24" i="3"/>
  <c r="K24" i="3"/>
  <c r="J24" i="3"/>
  <c r="O24" i="3" s="1"/>
  <c r="L23" i="3"/>
  <c r="K23" i="3"/>
  <c r="J23" i="3"/>
  <c r="O23" i="3" s="1"/>
  <c r="L22" i="3"/>
  <c r="K22" i="3"/>
  <c r="J22" i="3"/>
  <c r="O22" i="3" s="1"/>
  <c r="L21" i="3"/>
  <c r="K21" i="3"/>
  <c r="J21" i="3"/>
  <c r="O21" i="3" s="1"/>
  <c r="L19" i="3"/>
  <c r="K19" i="3"/>
  <c r="J19" i="3"/>
  <c r="O19" i="3" s="1"/>
  <c r="L18" i="3"/>
  <c r="K18" i="3"/>
  <c r="J18" i="3"/>
  <c r="O18" i="3" s="1"/>
  <c r="L17" i="3"/>
  <c r="K17" i="3"/>
  <c r="J17" i="3"/>
  <c r="O17" i="3" s="1"/>
  <c r="L16" i="3"/>
  <c r="K16" i="3"/>
  <c r="J16" i="3"/>
  <c r="O16" i="3" s="1"/>
  <c r="L15" i="3"/>
  <c r="K15" i="3"/>
  <c r="J15" i="3"/>
  <c r="O15" i="3" s="1"/>
  <c r="C11" i="3"/>
  <c r="G10" i="3"/>
  <c r="F10" i="3"/>
  <c r="E10" i="3"/>
  <c r="M16" i="3" l="1"/>
  <c r="N16" i="3" s="1"/>
  <c r="M18" i="3"/>
  <c r="N18" i="3" s="1"/>
  <c r="M21" i="3"/>
  <c r="N21" i="3" s="1"/>
  <c r="M23" i="3"/>
  <c r="N23" i="3" s="1"/>
  <c r="M25" i="3"/>
  <c r="N25" i="3" s="1"/>
  <c r="M27" i="3"/>
  <c r="N27" i="3" s="1"/>
  <c r="M29" i="3"/>
  <c r="N29" i="3" s="1"/>
  <c r="M32" i="3"/>
  <c r="N32" i="3" s="1"/>
  <c r="M34" i="3"/>
  <c r="N34" i="3" s="1"/>
  <c r="M36" i="3"/>
  <c r="N36" i="3" s="1"/>
  <c r="M38" i="3"/>
  <c r="N38" i="3" s="1"/>
  <c r="M40" i="3"/>
  <c r="N40" i="3" s="1"/>
  <c r="M43" i="3"/>
  <c r="N43" i="3" s="1"/>
  <c r="M45" i="3"/>
  <c r="N45" i="3" s="1"/>
  <c r="M47" i="3"/>
  <c r="N47" i="3" s="1"/>
  <c r="M49" i="3"/>
  <c r="N49" i="3" s="1"/>
  <c r="M51" i="3"/>
  <c r="N51" i="3" s="1"/>
  <c r="M15" i="3"/>
  <c r="N15" i="3" s="1"/>
  <c r="M17" i="3"/>
  <c r="N17" i="3" s="1"/>
  <c r="M19" i="3"/>
  <c r="N19" i="3" s="1"/>
  <c r="M22" i="3"/>
  <c r="N22" i="3" s="1"/>
  <c r="M24" i="3"/>
  <c r="N24" i="3" s="1"/>
  <c r="M26" i="3"/>
  <c r="N26" i="3" s="1"/>
  <c r="M28" i="3"/>
  <c r="N28" i="3" s="1"/>
  <c r="M30" i="3"/>
  <c r="N30" i="3" s="1"/>
  <c r="M33" i="3"/>
  <c r="N33" i="3" s="1"/>
  <c r="M35" i="3"/>
  <c r="N35" i="3" s="1"/>
  <c r="M37" i="3"/>
  <c r="N37" i="3" s="1"/>
  <c r="M39" i="3"/>
  <c r="N39" i="3" s="1"/>
  <c r="M41" i="3"/>
  <c r="N41" i="3" s="1"/>
  <c r="M44" i="3"/>
  <c r="N44" i="3" s="1"/>
  <c r="M46" i="3"/>
  <c r="N46" i="3" s="1"/>
  <c r="M48" i="3"/>
  <c r="N48" i="3" s="1"/>
  <c r="M50" i="3"/>
  <c r="N50" i="3" s="1"/>
  <c r="M52" i="3"/>
  <c r="N52" i="3" s="1"/>
  <c r="O53" i="3"/>
  <c r="J17" i="2" l="1"/>
  <c r="O17" i="2" s="1"/>
  <c r="K17" i="2"/>
  <c r="L17" i="2"/>
  <c r="O18" i="2"/>
  <c r="K18" i="2"/>
  <c r="L18" i="2"/>
  <c r="O19" i="2"/>
  <c r="K19" i="2"/>
  <c r="L19" i="2"/>
  <c r="O20" i="2"/>
  <c r="K20" i="2"/>
  <c r="L20" i="2"/>
  <c r="O21" i="2"/>
  <c r="K21" i="2"/>
  <c r="L21" i="2"/>
  <c r="O22" i="2"/>
  <c r="K22" i="2"/>
  <c r="L22" i="2"/>
  <c r="O23" i="2" l="1"/>
  <c r="C14" i="2" s="1"/>
  <c r="M20" i="2"/>
  <c r="N20" i="2" s="1"/>
  <c r="M18" i="2"/>
  <c r="N18" i="2" s="1"/>
  <c r="M21" i="2"/>
  <c r="N21" i="2" s="1"/>
  <c r="M19" i="2"/>
  <c r="N19" i="2" s="1"/>
  <c r="M17" i="2"/>
  <c r="N17" i="2" s="1"/>
  <c r="M22" i="2"/>
  <c r="N22" i="2" s="1"/>
  <c r="F13" i="2" l="1"/>
  <c r="G13" i="2"/>
  <c r="E13" i="2"/>
</calcChain>
</file>

<file path=xl/sharedStrings.xml><?xml version="1.0" encoding="utf-8"?>
<sst xmlns="http://schemas.openxmlformats.org/spreadsheetml/2006/main" count="217" uniqueCount="121">
  <si>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</si>
  <si>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</si>
  <si>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</si>
  <si>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</si>
  <si>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</si>
  <si>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</si>
  <si>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</si>
  <si>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</si>
  <si>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</si>
  <si>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</si>
  <si>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</si>
  <si>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</si>
  <si>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</si>
  <si>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Приложение №_______________</t>
  </si>
  <si>
    <t>Используемый метод определения НМЦК, обоснование его применения</t>
  </si>
  <si>
    <t>Ценовое предложение №4</t>
  </si>
  <si>
    <t>Ценовое предложение №5</t>
  </si>
  <si>
    <t>Расчетные формулы</t>
  </si>
  <si>
    <t>коэффициент вариации V</t>
  </si>
  <si>
    <t>среднее квадратичное отклонение Q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</si>
  <si>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</si>
  <si>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</si>
  <si>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</si>
  <si>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</si>
  <si>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</si>
  <si>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</si>
  <si>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>Дата составления</t>
  </si>
  <si>
    <r>
      <t xml:space="preserve">Метод сопоставимых рыночных цен (анализ рынка), используется в связи с его закреплением в качестве приоритетного в ч. 6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п. 3.2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567). </t>
    </r>
    <r>
      <rPr>
        <b/>
        <sz val="12"/>
        <color theme="1"/>
        <rFont val="Times New Roman"/>
        <family val="1"/>
        <charset val="204"/>
      </rPr>
      <t xml:space="preserve">В отношении объекта закупки применено приказ МЧС России от 12.08.2016 № 431 «Об утверждении Правил определения нормативных затрат на обеспечение функций МЧС России, включая территориальные органы и подведомственные казенные учреждения» </t>
    </r>
  </si>
  <si>
    <t xml:space="preserve">Обоснование начальной (максимальной) цены контракта для проведения закупки в электронной форме </t>
  </si>
  <si>
    <t>1. Общие работы</t>
  </si>
  <si>
    <t>1.1</t>
  </si>
  <si>
    <t>1.2</t>
  </si>
  <si>
    <t>1.3</t>
  </si>
  <si>
    <t>1.4</t>
  </si>
  <si>
    <t>1.5</t>
  </si>
  <si>
    <t>Устранение заторов бумаги, посторонних предметов с разбором аппарата</t>
  </si>
  <si>
    <t>Удаление загрязнений с деталей оптической системы</t>
  </si>
  <si>
    <t>Удаление загрязнений с деталей тракта прохождения бумаги</t>
  </si>
  <si>
    <t>Ремонт/замена корпусных деталей и направляющих</t>
  </si>
  <si>
    <t>Ремонт/замена разъёмных соединений</t>
  </si>
  <si>
    <t>усл.ед</t>
  </si>
  <si>
    <t> 2.1</t>
  </si>
  <si>
    <t>Ремонт/замена узла подачи бумаги</t>
  </si>
  <si>
    <t> 2.2</t>
  </si>
  <si>
    <t>Ремонт/замена узла переноса</t>
  </si>
  <si>
    <t> 2.3</t>
  </si>
  <si>
    <t>Ремонт/замена узла термозакрепления</t>
  </si>
  <si>
    <t> 2.4</t>
  </si>
  <si>
    <t>Ремонт/замена узла вывода</t>
  </si>
  <si>
    <t> 2.5</t>
  </si>
  <si>
    <t>Ремонт/замена привода</t>
  </si>
  <si>
    <t> 2.6</t>
  </si>
  <si>
    <t>Ремонт/замена оптической системы</t>
  </si>
  <si>
    <t> 2.7</t>
  </si>
  <si>
    <t>Заправка картриджа</t>
  </si>
  <si>
    <t> 2.8</t>
  </si>
  <si>
    <t>Замена чипа</t>
  </si>
  <si>
    <t> 2.9</t>
  </si>
  <si>
    <t xml:space="preserve">Замена барабана </t>
  </si>
  <si>
    <t> 2.10</t>
  </si>
  <si>
    <t xml:space="preserve">Замена картриджа </t>
  </si>
  <si>
    <t> 3.1</t>
  </si>
  <si>
    <t> 3.2</t>
  </si>
  <si>
    <t> 3.3</t>
  </si>
  <si>
    <t> 3.4</t>
  </si>
  <si>
    <t> 3.5</t>
  </si>
  <si>
    <t> 3.6</t>
  </si>
  <si>
    <t> 3.7</t>
  </si>
  <si>
    <t> 3.8</t>
  </si>
  <si>
    <t> 3.9</t>
  </si>
  <si>
    <t> 3.10</t>
  </si>
  <si>
    <t>Итого работ, услуг на сумму</t>
  </si>
  <si>
    <t>С учетом выделенных лимитов бюджетных обязательств заказчиком  установлено  Максимальное значение цены контракта</t>
  </si>
  <si>
    <r>
      <t xml:space="preserve">Расчет выполнил: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отделения (обеспечения деятельности) УФ ФКУ ЦЭПП МЧС России____________________С.Л. Уткин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color theme="1"/>
        <rFont val="Times New Roman"/>
        <family val="1"/>
        <charset val="204"/>
      </rPr>
      <t xml:space="preserve">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 и приложения №№ 23, 40, 41 приказа МЧС России от 27.02.2020 № 124 «Об утверждении нормативных затрат на обеспечение функций МЧС России, включая территориальные органы и подведомственные казенные учреждения» проверил.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Times New Roman"/>
        <family val="1"/>
        <charset val="204"/>
      </rPr>
      <t xml:space="preserve">Главный бухгалтер УФ ФКУ ЦЭПП МЧС России                                                              ____________________С.А. Смолякова </t>
    </r>
    <r>
      <rPr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Times New Roman"/>
        <family val="1"/>
        <charset val="204"/>
      </rPr>
      <t xml:space="preserve">Начальник УФ ФКУ ЦЭПП МЧС России                                                                             ____________________Л.В. Карапетян                          </t>
    </r>
    <r>
      <rPr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Заместитель руководителя контрактной службы                                                                ____________________ В.В. Веремеев</t>
    </r>
  </si>
  <si>
    <t>2. Группа 1: Xerox Phaser 3140, Phaser 3160, 3160B, Phaser 3260, HP LJ P1102.</t>
  </si>
  <si>
    <t>3. Группа 2: Xerox Phaser WC3210, WC3220, WC3045, Brother MFC-8520DN.</t>
  </si>
  <si>
    <t>Оказание услуг по заправке (восстановлению) картриджей и техническому обслуживанию оргтехники                                                                           Уральского филиала ФКУ ЦЭПП МЧС России</t>
  </si>
  <si>
    <t>Ценовое предложение 1 вх. от 11.02.2021 № 119-49</t>
  </si>
  <si>
    <t>Ценовое предложение 2 вх. от 11.02.2021 № 119-50</t>
  </si>
  <si>
    <t>Ценовое предложение 3 вх. от 11.02.2021 № 119-51</t>
  </si>
  <si>
    <t>4. Группа 3: Xerox WC 5022.</t>
  </si>
  <si>
    <t> 4.1</t>
  </si>
  <si>
    <t> 4.2</t>
  </si>
  <si>
    <t> 4.3</t>
  </si>
  <si>
    <t> 4.4</t>
  </si>
  <si>
    <t> 4.5</t>
  </si>
  <si>
    <t> 4.6</t>
  </si>
  <si>
    <t> 4.7</t>
  </si>
  <si>
    <t> 4.8</t>
  </si>
  <si>
    <t> 4.9</t>
  </si>
  <si>
    <t> 4.10</t>
  </si>
  <si>
    <t>20.08.2021г.</t>
  </si>
  <si>
    <t>Приложение № 2
к извещению о проведении электронного аукциона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</si>
  <si>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</si>
  <si>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</si>
  <si>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Наименование</t>
  </si>
  <si>
    <t>Характеристики объекта закупки</t>
  </si>
  <si>
    <t>Кол-во позиций (всего)</t>
  </si>
  <si>
    <t>Единица измерения</t>
  </si>
  <si>
    <t>В соответствии с описанием объекта закупки (Техническое задание - Приложение № 1)</t>
  </si>
  <si>
    <t>см. таблицу</t>
  </si>
  <si>
    <t>В соответствии с Общероссийским классификатором единиц измерения (ОКЕИ) ОК 015-94 (МК 002-97) (Постановление Госстандарта РФ 26.12.1994 №366</t>
  </si>
  <si>
    <t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</t>
  </si>
  <si>
    <t xml:space="preserve">Расчет выполнил:   </t>
  </si>
  <si>
    <t>Согласовано: Главный бухгалтер                                                                      __________________ И.В. Пшеницина</t>
  </si>
  <si>
    <t xml:space="preserve">Начальник ОМПР Уральского филиала ФГБУ ЦЭПП МЧС России               __________________ С.С. Пестова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</si>
  <si>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 удостоверяю:</t>
  </si>
  <si>
    <t>Заместитель начальника филиала                                                                      __________________  А.В.Богданова</t>
  </si>
  <si>
    <t>Ценовое предложение №1 В-119-498 от 18.05.2026</t>
  </si>
  <si>
    <t>Ценовое предложение №2 В-119-499 от 18.05.2026</t>
  </si>
  <si>
    <t>Ценовое предложение №3 В-119-500от 18.05.2026</t>
  </si>
  <si>
    <t>Поставка медицинских расходных материалов для нужд  Уральского филиала ФГБУ ЦЭПП МЧС России</t>
  </si>
  <si>
    <t>Бахилы одноразовые из спанбонда</t>
  </si>
  <si>
    <t>пара</t>
  </si>
  <si>
    <t>штука</t>
  </si>
  <si>
    <t>Поставка медицинских расходных  материалов для нужд  Уральского филиала ФГБУ ЦЭПП МЧС России</t>
  </si>
  <si>
    <t>Бахилы КОМПЛЕКТ 100 шт. (50 пар)</t>
  </si>
  <si>
    <t xml:space="preserve">Перчатки  нитриловые смотровые текстурные неопудренные 100шт/уп. (50 пар)
</t>
  </si>
  <si>
    <t>Пакеты для медицинских отходов класса Б, с окном для данных, (5л), 100шт/уп. 33x30см.</t>
  </si>
  <si>
    <t>Спиртовые салфетки антисептические из не тканого материала (60*100 мм),фас.(100шт)</t>
  </si>
  <si>
    <t>Контейнер для сбора острого инструментария класса Б , с окном для данных, (0,25л), 115 х 120 х 115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</si>
</sst>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5" fillId="0" borderId="0" xfId="0" applyNumberFormat="1" applyFont="1"/>
    <xf numFmtId="4" fontId="6" fillId="0" borderId="0" xfId="0" applyNumberFormat="1" applyFont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2" fontId="14" fillId="0" borderId="11" xfId="0" applyNumberFormat="1" applyFont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2" fontId="14" fillId="3" borderId="11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7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4</xdr:col>
      <xdr:colOff>1095375</xdr:colOff>
      <xdr:row>8</xdr:row>
      <xdr:rowOff>552450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2447925"/>
          <a:ext cx="1476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447675</xdr:colOff>
      <xdr:row>9</xdr:row>
      <xdr:rowOff>419100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3219450"/>
          <a:ext cx="981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5</xdr:col>
      <xdr:colOff>90193</xdr:colOff>
      <xdr:row>10</xdr:row>
      <xdr:rowOff>401955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38475" y="3724275"/>
          <a:ext cx="162814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5</xdr:row>
      <xdr:rowOff>114300</xdr:rowOff>
    </xdr:from>
    <xdr:to>
      <xdr:col>4</xdr:col>
      <xdr:colOff>762000</xdr:colOff>
      <xdr:row>5</xdr:row>
      <xdr:rowOff>657225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5C1AECF-8658-4A3B-B99E-7DA5E27AFD2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581275"/>
          <a:ext cx="12287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171451</xdr:colOff>
      <xdr:row>6</xdr:row>
      <xdr:rowOff>76201</xdr:rowOff>
    </xdr:from>
    <xdr:to>
      <xdr:col>4</xdr:col>
      <xdr:colOff>333375</xdr:colOff>
      <xdr:row>6</xdr:row>
      <xdr:rowOff>476251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FBEC66-2356-49D9-B218-E39F7205632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6" y="3276601"/>
          <a:ext cx="695324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180976</xdr:colOff>
      <xdr:row>7</xdr:row>
      <xdr:rowOff>247650</xdr:rowOff>
    </xdr:from>
    <xdr:to>
      <xdr:col>4</xdr:col>
      <xdr:colOff>914400</xdr:colOff>
      <xdr:row>7</xdr:row>
      <xdr:rowOff>600075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A278115-4923-4F94-B634-F117E05CB067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57601" y="3990975"/>
          <a:ext cx="12668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topLeftCell="A16" zoomScaleNormal="100" workbookViewId="0">
      <selection activeCell="E21" sqref="E21"/>
    </sheetView>
  </sheetViews>
  <sheetFormatPr defaultRowHeight="15" x14ac:dyDescent="0.25"/>
  <cols>
    <col min="1" max="1" width="4.28515625" style="32" customWidth="1"/>
    <col min="2" max="2" width="43" style="32" customWidth="1"/>
    <col min="3" max="3" width="16.28515625" style="32" customWidth="1"/>
    <col min="4" max="4" width="8" style="32" customWidth="1"/>
    <col min="5" max="7" width="17.28515625" style="32" customWidth="1"/>
    <col min="8" max="9" width="12.42578125" style="32" hidden="1" customWidth="1"/>
    <col min="10" max="10" width="12.42578125" style="32" customWidth="1"/>
    <col min="11" max="11" width="9.28515625" style="32" customWidth="1"/>
    <col min="12" max="13" width="14" style="32" customWidth="1"/>
    <col min="14" max="14" width="18.85546875" style="32" customWidth="1"/>
    <col min="15" max="15" width="14.140625" style="32" customWidth="1"/>
    <col min="16" max="16384" width="9.140625" style="32"/>
  </cols>
  <sheetData>
    <row r="1" spans="1:15" customFormat="1" ht="30.75" customHeight="1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64" t="s">
        <v>92</v>
      </c>
      <c r="L1" s="64"/>
      <c r="M1" s="64"/>
      <c r="N1" s="64"/>
      <c r="O1" s="64"/>
    </row>
    <row r="2" spans="1:15" customFormat="1" ht="18" customHeight="1" thickBot="1" x14ac:dyDescent="0.3">
      <c r="A2" s="65" t="s">
        <v>93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customFormat="1" ht="10.5" customHeight="1" thickBot="1" x14ac:dyDescent="0.3">
      <c r="A3" s="67" t="s">
        <v>94</v>
      </c>
      <c r="B3" s="68"/>
      <c r="C3" s="68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customFormat="1" ht="27" customHeight="1" thickBot="1" x14ac:dyDescent="0.3">
      <c r="A4" s="69"/>
      <c r="B4" s="70"/>
      <c r="C4" s="70"/>
      <c r="D4" s="37" t="s">
        <v>0</v>
      </c>
      <c r="E4" s="76" t="s">
        <v>95</v>
      </c>
      <c r="F4" s="76"/>
      <c r="G4" s="76"/>
      <c r="H4" s="76" t="s">
        <v>96</v>
      </c>
      <c r="I4" s="76"/>
      <c r="J4" s="76"/>
      <c r="K4" s="76"/>
      <c r="L4" s="76" t="s">
        <v>97</v>
      </c>
      <c r="M4" s="76"/>
      <c r="N4" s="76" t="s">
        <v>98</v>
      </c>
      <c r="O4" s="76"/>
    </row>
    <row r="5" spans="1:15" customFormat="1" ht="81.75" customHeight="1" thickBot="1" x14ac:dyDescent="0.3">
      <c r="A5" s="71"/>
      <c r="B5" s="72"/>
      <c r="C5" s="72"/>
      <c r="D5" s="37">
        <v>1</v>
      </c>
      <c r="E5" s="77" t="s">
        <v>111</v>
      </c>
      <c r="F5" s="78"/>
      <c r="G5" s="78"/>
      <c r="H5" s="76" t="s">
        <v>99</v>
      </c>
      <c r="I5" s="76"/>
      <c r="J5" s="76"/>
      <c r="K5" s="76"/>
      <c r="L5" s="76" t="s">
        <v>100</v>
      </c>
      <c r="M5" s="76"/>
      <c r="N5" s="77" t="s">
        <v>101</v>
      </c>
      <c r="O5" s="77"/>
    </row>
    <row r="6" spans="1:15" ht="47.25" customHeight="1" x14ac:dyDescent="0.25">
      <c r="A6" s="79" t="s">
        <v>14</v>
      </c>
      <c r="B6" s="79"/>
      <c r="C6" s="79"/>
      <c r="D6" s="80" t="s">
        <v>102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2"/>
    </row>
    <row r="7" spans="1:15" ht="24" customHeight="1" x14ac:dyDescent="0.25">
      <c r="A7" s="83" t="s">
        <v>17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1:15" ht="34.5" customHeight="1" x14ac:dyDescent="0.25">
      <c r="A8" s="84" t="s">
        <v>21</v>
      </c>
      <c r="B8" s="84"/>
      <c r="C8" s="84"/>
      <c r="D8" s="85" t="s">
        <v>25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</row>
    <row r="9" spans="1:15" ht="57.75" customHeight="1" x14ac:dyDescent="0.25">
      <c r="A9" s="84" t="s">
        <v>19</v>
      </c>
      <c r="B9" s="84"/>
      <c r="C9" s="84"/>
      <c r="D9" s="84" t="s">
        <v>22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</row>
    <row r="10" spans="1:15" ht="42.75" customHeight="1" x14ac:dyDescent="0.25">
      <c r="A10" s="84" t="s">
        <v>18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1:15" ht="68.25" customHeight="1" x14ac:dyDescent="0.25">
      <c r="A11" s="86" t="s">
        <v>20</v>
      </c>
      <c r="B11" s="84"/>
      <c r="C11" s="84"/>
      <c r="D11" s="84" t="s">
        <v>23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5" ht="18" customHeight="1" x14ac:dyDescent="0.25">
      <c r="A12" s="86" t="s">
        <v>11</v>
      </c>
      <c r="B12" s="84"/>
      <c r="C12" s="84"/>
      <c r="D12" s="84" t="s">
        <v>24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 ht="18.75" customHeight="1" x14ac:dyDescent="0.25">
      <c r="A13" s="94" t="s">
        <v>26</v>
      </c>
      <c r="B13" s="95"/>
      <c r="C13" s="96">
        <v>46160</v>
      </c>
      <c r="D13" s="97"/>
      <c r="E13" s="38" t="e">
        <f>#REF!+#REF!</f>
        <v>#REF!</v>
      </c>
      <c r="F13" s="38" t="e">
        <f>#REF!+#REF!</f>
        <v>#REF!</v>
      </c>
      <c r="G13" s="38" t="e">
        <f>#REF!+#REF!</f>
        <v>#REF!</v>
      </c>
      <c r="H13" s="36"/>
      <c r="I13" s="36"/>
      <c r="J13" s="36"/>
      <c r="K13" s="36"/>
      <c r="L13" s="36"/>
      <c r="M13" s="36"/>
      <c r="N13" s="36"/>
      <c r="O13" s="36"/>
    </row>
    <row r="14" spans="1:15" ht="28.5" customHeight="1" x14ac:dyDescent="0.25">
      <c r="A14" s="87" t="s">
        <v>11</v>
      </c>
      <c r="B14" s="88"/>
      <c r="C14" s="89">
        <f>O23</f>
        <v>31931.666666666661</v>
      </c>
      <c r="D14" s="90"/>
      <c r="E14" s="91" t="s">
        <v>115</v>
      </c>
      <c r="F14" s="92"/>
      <c r="G14" s="92"/>
      <c r="H14" s="92"/>
      <c r="I14" s="92"/>
      <c r="J14" s="92"/>
      <c r="K14" s="92"/>
      <c r="L14" s="92"/>
      <c r="M14" s="92"/>
      <c r="N14" s="92"/>
      <c r="O14" s="93"/>
    </row>
    <row r="15" spans="1:15" ht="60" x14ac:dyDescent="0.25">
      <c r="A15" s="98" t="s">
        <v>0</v>
      </c>
      <c r="B15" s="98" t="s">
        <v>1</v>
      </c>
      <c r="C15" s="98" t="s">
        <v>2</v>
      </c>
      <c r="D15" s="98"/>
      <c r="E15" s="59" t="s">
        <v>108</v>
      </c>
      <c r="F15" s="59" t="s">
        <v>109</v>
      </c>
      <c r="G15" s="59" t="s">
        <v>110</v>
      </c>
      <c r="H15" s="26" t="s">
        <v>15</v>
      </c>
      <c r="I15" s="26" t="s">
        <v>16</v>
      </c>
      <c r="J15" s="100" t="s">
        <v>10</v>
      </c>
      <c r="K15" s="98" t="s">
        <v>12</v>
      </c>
      <c r="L15" s="98" t="s">
        <v>8</v>
      </c>
      <c r="M15" s="98" t="s">
        <v>9</v>
      </c>
      <c r="N15" s="98" t="s">
        <v>6</v>
      </c>
      <c r="O15" s="99" t="s">
        <v>7</v>
      </c>
    </row>
    <row r="16" spans="1:15" ht="30.75" thickBot="1" x14ac:dyDescent="0.3">
      <c r="A16" s="98"/>
      <c r="B16" s="98"/>
      <c r="C16" s="25" t="s">
        <v>3</v>
      </c>
      <c r="D16" s="25" t="s">
        <v>4</v>
      </c>
      <c r="E16" s="26" t="s">
        <v>5</v>
      </c>
      <c r="F16" s="26" t="s">
        <v>5</v>
      </c>
      <c r="G16" s="26" t="s">
        <v>5</v>
      </c>
      <c r="H16" s="26" t="s">
        <v>5</v>
      </c>
      <c r="I16" s="26" t="s">
        <v>5</v>
      </c>
      <c r="J16" s="101"/>
      <c r="K16" s="98"/>
      <c r="L16" s="98"/>
      <c r="M16" s="98"/>
      <c r="N16" s="98"/>
      <c r="O16" s="99"/>
    </row>
    <row r="17" spans="1:15" s="35" customFormat="1" ht="67.5" customHeight="1" thickBot="1" x14ac:dyDescent="0.3">
      <c r="A17" s="48">
        <v>1</v>
      </c>
      <c r="B17" s="53" t="s">
        <v>116</v>
      </c>
      <c r="C17" s="45" t="s">
        <v>113</v>
      </c>
      <c r="D17" s="45">
        <v>800</v>
      </c>
      <c r="E17" s="54">
        <v>13</v>
      </c>
      <c r="F17" s="63">
        <v>14</v>
      </c>
      <c r="G17" s="60">
        <v>15</v>
      </c>
      <c r="H17" s="42"/>
      <c r="I17" s="43"/>
      <c r="J17" s="44">
        <f t="shared" ref="J17:J22" si="0">AVERAGE(F17,E17,G17,H17,I17)</f>
        <v>14</v>
      </c>
      <c r="K17" s="45">
        <f t="shared" ref="K17:K22" si="1">COUNT(E17:I17)</f>
        <v>3</v>
      </c>
      <c r="L17" s="41">
        <f t="shared" ref="L17:L22" si="2">STDEV(F17,E17,G17,H17,I17)</f>
        <v>1</v>
      </c>
      <c r="M17" s="41">
        <f t="shared" ref="M17:M22" si="3">L17/J17*100</f>
        <v>7.1428571428571423</v>
      </c>
      <c r="N17" s="41" t="str">
        <f t="shared" ref="N17:N22" si="4">IF(M17&lt;33,"ОДНОРОДНЫЕ","НЕОДНОРОДНЫЕ")</f>
        <v>ОДНОРОДНЫЕ</v>
      </c>
      <c r="O17" s="46">
        <f t="shared" ref="O17:O22" si="5">D17*J17</f>
        <v>11200</v>
      </c>
    </row>
    <row r="18" spans="1:15" s="35" customFormat="1" ht="42.75" customHeight="1" thickBot="1" x14ac:dyDescent="0.3">
      <c r="A18" s="55">
        <v>2</v>
      </c>
      <c r="B18" s="56" t="s">
        <v>112</v>
      </c>
      <c r="C18" s="13" t="s">
        <v>113</v>
      </c>
      <c r="D18" s="13">
        <v>650</v>
      </c>
      <c r="E18" s="57">
        <v>12.5</v>
      </c>
      <c r="F18" s="58">
        <v>14.5</v>
      </c>
      <c r="G18" s="61">
        <v>13.9</v>
      </c>
      <c r="H18" s="33"/>
      <c r="I18" s="11"/>
      <c r="J18" s="44">
        <f t="shared" si="0"/>
        <v>13.633333333333333</v>
      </c>
      <c r="K18" s="13">
        <f t="shared" si="1"/>
        <v>3</v>
      </c>
      <c r="L18" s="14">
        <f t="shared" si="2"/>
        <v>1.0263202878893769</v>
      </c>
      <c r="M18" s="14">
        <f t="shared" si="3"/>
        <v>7.5280216715602224</v>
      </c>
      <c r="N18" s="14" t="str">
        <f t="shared" si="4"/>
        <v>ОДНОРОДНЫЕ</v>
      </c>
      <c r="O18" s="47">
        <f t="shared" si="5"/>
        <v>8861.6666666666661</v>
      </c>
    </row>
    <row r="19" spans="1:15" s="35" customFormat="1" ht="56.25" customHeight="1" thickBot="1" x14ac:dyDescent="0.3">
      <c r="A19" s="49">
        <v>3</v>
      </c>
      <c r="B19" s="56" t="s">
        <v>117</v>
      </c>
      <c r="C19" s="14" t="s">
        <v>113</v>
      </c>
      <c r="D19" s="14">
        <v>500</v>
      </c>
      <c r="E19" s="57">
        <v>9.9</v>
      </c>
      <c r="F19" s="57">
        <v>10.9</v>
      </c>
      <c r="G19" s="62">
        <v>11.1</v>
      </c>
      <c r="H19" s="33"/>
      <c r="I19" s="11"/>
      <c r="J19" s="44">
        <f t="shared" si="0"/>
        <v>10.633333333333333</v>
      </c>
      <c r="K19" s="13">
        <f t="shared" si="1"/>
        <v>3</v>
      </c>
      <c r="L19" s="14">
        <f t="shared" si="2"/>
        <v>0.64291005073286345</v>
      </c>
      <c r="M19" s="14">
        <f t="shared" si="3"/>
        <v>6.0461760257009107</v>
      </c>
      <c r="N19" s="14" t="str">
        <f t="shared" si="4"/>
        <v>ОДНОРОДНЫЕ</v>
      </c>
      <c r="O19" s="47">
        <f t="shared" si="5"/>
        <v>5316.6666666666661</v>
      </c>
    </row>
    <row r="20" spans="1:15" s="35" customFormat="1" ht="50.25" customHeight="1" thickBot="1" x14ac:dyDescent="0.3">
      <c r="A20" s="49">
        <v>4</v>
      </c>
      <c r="B20" s="56" t="s">
        <v>119</v>
      </c>
      <c r="C20" s="14" t="s">
        <v>114</v>
      </c>
      <c r="D20" s="14">
        <v>1200</v>
      </c>
      <c r="E20" s="57">
        <v>3.5</v>
      </c>
      <c r="F20" s="58">
        <v>4.5</v>
      </c>
      <c r="G20" s="61">
        <v>4.2</v>
      </c>
      <c r="H20" s="33"/>
      <c r="I20" s="11"/>
      <c r="J20" s="44">
        <f t="shared" si="0"/>
        <v>4.0666666666666664</v>
      </c>
      <c r="K20" s="13">
        <f t="shared" si="1"/>
        <v>3</v>
      </c>
      <c r="L20" s="14">
        <f t="shared" si="2"/>
        <v>0.51316014394469389</v>
      </c>
      <c r="M20" s="14">
        <f t="shared" si="3"/>
        <v>12.618692064213786</v>
      </c>
      <c r="N20" s="14" t="str">
        <f t="shared" si="4"/>
        <v>ОДНОРОДНЫЕ</v>
      </c>
      <c r="O20" s="47">
        <f t="shared" si="5"/>
        <v>4880</v>
      </c>
    </row>
    <row r="21" spans="1:15" s="35" customFormat="1" ht="44.25" customHeight="1" thickBot="1" x14ac:dyDescent="0.3">
      <c r="A21" s="49">
        <v>5</v>
      </c>
      <c r="B21" s="56" t="s">
        <v>118</v>
      </c>
      <c r="C21" s="14" t="s">
        <v>114</v>
      </c>
      <c r="D21" s="14">
        <v>300</v>
      </c>
      <c r="E21" s="57">
        <v>2.8</v>
      </c>
      <c r="F21" s="58">
        <v>2.9</v>
      </c>
      <c r="G21" s="61">
        <v>3.1</v>
      </c>
      <c r="H21" s="33"/>
      <c r="I21" s="11"/>
      <c r="J21" s="44">
        <f t="shared" si="0"/>
        <v>2.9333333333333331</v>
      </c>
      <c r="K21" s="13">
        <f t="shared" si="1"/>
        <v>3</v>
      </c>
      <c r="L21" s="14">
        <f t="shared" si="2"/>
        <v>0.1527525231651948</v>
      </c>
      <c r="M21" s="14">
        <f t="shared" si="3"/>
        <v>5.207472380631641</v>
      </c>
      <c r="N21" s="14" t="str">
        <f t="shared" si="4"/>
        <v>ОДНОРОДНЫЕ</v>
      </c>
      <c r="O21" s="47">
        <f t="shared" si="5"/>
        <v>879.99999999999989</v>
      </c>
    </row>
    <row r="22" spans="1:15" s="35" customFormat="1" ht="63" customHeight="1" thickBot="1" x14ac:dyDescent="0.3">
      <c r="A22" s="49">
        <v>6</v>
      </c>
      <c r="B22" s="56" t="s">
        <v>120</v>
      </c>
      <c r="C22" s="14" t="s">
        <v>114</v>
      </c>
      <c r="D22" s="14">
        <v>20</v>
      </c>
      <c r="E22" s="57">
        <v>38</v>
      </c>
      <c r="F22" s="58">
        <v>39</v>
      </c>
      <c r="G22" s="61">
        <v>42</v>
      </c>
      <c r="H22" s="33"/>
      <c r="I22" s="11"/>
      <c r="J22" s="44">
        <f t="shared" si="0"/>
        <v>39.666666666666664</v>
      </c>
      <c r="K22" s="13">
        <f t="shared" si="1"/>
        <v>3</v>
      </c>
      <c r="L22" s="14">
        <f t="shared" si="2"/>
        <v>2.0816659994661326</v>
      </c>
      <c r="M22" s="14">
        <f t="shared" si="3"/>
        <v>5.2478974776457123</v>
      </c>
      <c r="N22" s="14" t="str">
        <f t="shared" si="4"/>
        <v>ОДНОРОДНЫЕ</v>
      </c>
      <c r="O22" s="47">
        <f t="shared" si="5"/>
        <v>793.33333333333326</v>
      </c>
    </row>
    <row r="23" spans="1:15" s="39" customFormat="1" ht="19.5" customHeight="1" thickBot="1" x14ac:dyDescent="0.3">
      <c r="A23" s="104" t="s">
        <v>71</v>
      </c>
      <c r="B23" s="105"/>
      <c r="C23" s="105"/>
      <c r="D23" s="106"/>
      <c r="E23" s="50">
        <f>SUM(E17:E22)</f>
        <v>79.699999999999989</v>
      </c>
      <c r="F23" s="50">
        <f>SUM(F17:F22)</f>
        <v>85.8</v>
      </c>
      <c r="G23" s="50">
        <f>SUM(G17:G22)</f>
        <v>89.300000000000011</v>
      </c>
      <c r="H23" s="50"/>
      <c r="I23" s="50"/>
      <c r="J23" s="50"/>
      <c r="K23" s="51"/>
      <c r="L23" s="51"/>
      <c r="M23" s="51"/>
      <c r="N23" s="51"/>
      <c r="O23" s="52">
        <f>SUM(O17:O22)</f>
        <v>31931.666666666661</v>
      </c>
    </row>
    <row r="24" spans="1:15" customFormat="1" ht="18" customHeight="1" x14ac:dyDescent="0.25">
      <c r="A24" s="107" t="s">
        <v>103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 customFormat="1" ht="19.5" customHeight="1" x14ac:dyDescent="0.25">
      <c r="A25" s="108" t="s">
        <v>105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</row>
    <row r="26" spans="1:15" x14ac:dyDescent="0.25">
      <c r="A26" s="102" t="s">
        <v>104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5" ht="51" customHeight="1" x14ac:dyDescent="0.25">
      <c r="A27" s="103" t="s">
        <v>106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</row>
    <row r="28" spans="1:15" x14ac:dyDescent="0.25">
      <c r="A28" s="102" t="s">
        <v>107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</row>
    <row r="29" spans="1:15" x14ac:dyDescent="0.25">
      <c r="C29" s="40"/>
    </row>
  </sheetData>
  <mergeCells count="45">
    <mergeCell ref="A26:O26"/>
    <mergeCell ref="A27:O27"/>
    <mergeCell ref="A28:O28"/>
    <mergeCell ref="A23:D23"/>
    <mergeCell ref="A24:O24"/>
    <mergeCell ref="A25:O25"/>
    <mergeCell ref="L15:L16"/>
    <mergeCell ref="M15:M16"/>
    <mergeCell ref="N15:N16"/>
    <mergeCell ref="O15:O16"/>
    <mergeCell ref="A15:A16"/>
    <mergeCell ref="B15:B16"/>
    <mergeCell ref="C15:D15"/>
    <mergeCell ref="J15:J16"/>
    <mergeCell ref="K15:K16"/>
    <mergeCell ref="A14:B14"/>
    <mergeCell ref="C14:D14"/>
    <mergeCell ref="E14:O14"/>
    <mergeCell ref="A13:B13"/>
    <mergeCell ref="C13:D13"/>
    <mergeCell ref="A10:C10"/>
    <mergeCell ref="D10:O10"/>
    <mergeCell ref="A11:C11"/>
    <mergeCell ref="D11:O11"/>
    <mergeCell ref="A12:C12"/>
    <mergeCell ref="D12:O12"/>
    <mergeCell ref="A6:C6"/>
    <mergeCell ref="D6:O6"/>
    <mergeCell ref="A7:O7"/>
    <mergeCell ref="A9:C9"/>
    <mergeCell ref="D9:O9"/>
    <mergeCell ref="A8:C8"/>
    <mergeCell ref="D8:O8"/>
    <mergeCell ref="K1:O1"/>
    <mergeCell ref="A2:O2"/>
    <mergeCell ref="A3:C5"/>
    <mergeCell ref="D3:O3"/>
    <mergeCell ref="E4:G4"/>
    <mergeCell ref="H4:K4"/>
    <mergeCell ref="L4:M4"/>
    <mergeCell ref="N4:O4"/>
    <mergeCell ref="E5:G5"/>
    <mergeCell ref="H5:K5"/>
    <mergeCell ref="L5:M5"/>
    <mergeCell ref="N5:O5"/>
  </mergeCells>
  <phoneticPr fontId="8" type="noConversion"/>
  <conditionalFormatting sqref="N17:N23">
    <cfRule type="containsText" dxfId="16" priority="38" operator="containsText" text="ОДНОРОДНЫЕ">
      <formula>NOT(ISERROR(SEARCH("ОДНОРОДНЫЕ",N17)))</formula>
    </cfRule>
    <cfRule type="containsText" dxfId="15" priority="39" operator="containsText" text="НЕОДНОРОДНЫЕ">
      <formula>NOT(ISERROR(SEARCH("НЕОДНОРОДНЫЕ",N17)))</formula>
    </cfRule>
    <cfRule type="containsText" dxfId="14" priority="40" operator="containsText" text="НЕ">
      <formula>NOT(ISERROR(SEARCH("НЕ",N17)))</formula>
    </cfRule>
    <cfRule type="containsText" dxfId="13" priority="41" operator="containsText" text="ОДНОРОДНЫЕ">
      <formula>NOT(ISERROR(SEARCH("ОДНОРОДНЫЕ",N17)))</formula>
    </cfRule>
    <cfRule type="containsText" dxfId="12" priority="42" operator="containsText" text="НЕОДНОРОДНЫЕ">
      <formula>NOT(ISERROR(SEARCH("НЕОДНОРОДНЫЕ",N17)))</formula>
    </cfRule>
  </conditionalFormatting>
  <conditionalFormatting sqref="N17:N23">
    <cfRule type="containsText" dxfId="11" priority="18" operator="containsText" text="НЕОДНОРОДНЫЕ">
      <formula>NOT(ISERROR(SEARCH("НЕОДНОРОДНЫЕ",N17)))</formula>
    </cfRule>
  </conditionalFormatting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ignoredErrors>
    <ignoredError sqref="E13:G13" evalError="1"/>
    <ignoredError sqref="K17:K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5"/>
  <sheetViews>
    <sheetView topLeftCell="A4" workbookViewId="0">
      <selection activeCell="F17" sqref="F17"/>
    </sheetView>
  </sheetViews>
  <sheetFormatPr defaultRowHeight="15" x14ac:dyDescent="0.25"/>
  <cols>
    <col min="1" max="1" width="7.7109375" style="30" customWidth="1"/>
    <col min="2" max="2" width="28.140625" style="9" customWidth="1"/>
    <col min="3" max="3" width="16.28515625" style="9" customWidth="1"/>
    <col min="4" max="4" width="8" style="9" customWidth="1"/>
    <col min="5" max="7" width="17.28515625" style="9" customWidth="1"/>
    <col min="8" max="10" width="12.42578125" style="9" customWidth="1"/>
    <col min="11" max="11" width="9.28515625" style="9" customWidth="1"/>
    <col min="12" max="13" width="14" style="9" customWidth="1"/>
    <col min="14" max="14" width="18.85546875" style="9" customWidth="1"/>
    <col min="15" max="15" width="14.140625" style="9" customWidth="1"/>
    <col min="16" max="16" width="9.7109375" style="9" bestFit="1" customWidth="1"/>
    <col min="17" max="16384" width="9.140625" style="9"/>
  </cols>
  <sheetData>
    <row r="1" spans="1:15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1"/>
      <c r="L1" s="1"/>
      <c r="M1" s="65" t="s">
        <v>13</v>
      </c>
      <c r="N1" s="66"/>
      <c r="O1" s="66"/>
    </row>
    <row r="2" spans="1:15" ht="18.75" x14ac:dyDescent="0.25">
      <c r="A2" s="129" t="s">
        <v>28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102" customHeight="1" x14ac:dyDescent="0.25">
      <c r="A3" s="117" t="s">
        <v>14</v>
      </c>
      <c r="B3" s="84"/>
      <c r="C3" s="84"/>
      <c r="D3" s="117" t="s">
        <v>27</v>
      </c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24" customHeight="1" x14ac:dyDescent="0.25">
      <c r="A4" s="131" t="s">
        <v>17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5" ht="34.5" customHeight="1" x14ac:dyDescent="0.25">
      <c r="A5" s="117" t="s">
        <v>21</v>
      </c>
      <c r="B5" s="117"/>
      <c r="C5" s="117"/>
      <c r="D5" s="128" t="s">
        <v>25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1:15" ht="57.75" customHeight="1" x14ac:dyDescent="0.25">
      <c r="A6" s="117" t="s">
        <v>19</v>
      </c>
      <c r="B6" s="117"/>
      <c r="C6" s="117"/>
      <c r="D6" s="117" t="s">
        <v>22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42.75" customHeight="1" x14ac:dyDescent="0.25">
      <c r="A7" s="117" t="s">
        <v>18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5" ht="68.25" customHeight="1" x14ac:dyDescent="0.25">
      <c r="A8" s="116" t="s">
        <v>20</v>
      </c>
      <c r="B8" s="117"/>
      <c r="C8" s="117"/>
      <c r="D8" s="117" t="s">
        <v>23</v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5" ht="18" customHeight="1" x14ac:dyDescent="0.25">
      <c r="A9" s="116" t="s">
        <v>11</v>
      </c>
      <c r="B9" s="117"/>
      <c r="C9" s="117"/>
      <c r="D9" s="117" t="s">
        <v>24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15" ht="18.75" customHeight="1" x14ac:dyDescent="0.25">
      <c r="A10" s="118" t="s">
        <v>26</v>
      </c>
      <c r="B10" s="95"/>
      <c r="C10" s="119" t="s">
        <v>91</v>
      </c>
      <c r="D10" s="120"/>
      <c r="E10" s="5" t="e">
        <f>#REF!+#REF!</f>
        <v>#REF!</v>
      </c>
      <c r="F10" s="5" t="e">
        <f>#REF!+#REF!</f>
        <v>#REF!</v>
      </c>
      <c r="G10" s="5" t="e">
        <f>#REF!+#REF!</f>
        <v>#REF!</v>
      </c>
      <c r="H10" s="3"/>
      <c r="I10" s="3"/>
      <c r="J10" s="3"/>
      <c r="K10" s="3"/>
      <c r="L10" s="3"/>
      <c r="M10" s="3"/>
      <c r="N10" s="3"/>
      <c r="O10" s="3"/>
    </row>
    <row r="11" spans="1:15" ht="28.5" customHeight="1" x14ac:dyDescent="0.25">
      <c r="A11" s="121" t="s">
        <v>11</v>
      </c>
      <c r="B11" s="122"/>
      <c r="C11" s="123">
        <f>O54</f>
        <v>49000</v>
      </c>
      <c r="D11" s="124"/>
      <c r="E11" s="125" t="s">
        <v>76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ht="60" x14ac:dyDescent="0.25">
      <c r="A12" s="98" t="s">
        <v>0</v>
      </c>
      <c r="B12" s="98" t="s">
        <v>1</v>
      </c>
      <c r="C12" s="98" t="s">
        <v>2</v>
      </c>
      <c r="D12" s="98"/>
      <c r="E12" s="6" t="s">
        <v>77</v>
      </c>
      <c r="F12" s="6" t="s">
        <v>78</v>
      </c>
      <c r="G12" s="6" t="s">
        <v>79</v>
      </c>
      <c r="H12" s="26" t="s">
        <v>15</v>
      </c>
      <c r="I12" s="26" t="s">
        <v>16</v>
      </c>
      <c r="J12" s="100" t="s">
        <v>10</v>
      </c>
      <c r="K12" s="98" t="s">
        <v>12</v>
      </c>
      <c r="L12" s="98" t="s">
        <v>8</v>
      </c>
      <c r="M12" s="98" t="s">
        <v>9</v>
      </c>
      <c r="N12" s="98" t="s">
        <v>6</v>
      </c>
      <c r="O12" s="99" t="s">
        <v>7</v>
      </c>
    </row>
    <row r="13" spans="1:15" ht="30" x14ac:dyDescent="0.25">
      <c r="A13" s="98"/>
      <c r="B13" s="98"/>
      <c r="C13" s="25" t="s">
        <v>3</v>
      </c>
      <c r="D13" s="25" t="s">
        <v>4</v>
      </c>
      <c r="E13" s="26" t="s">
        <v>5</v>
      </c>
      <c r="F13" s="26" t="s">
        <v>5</v>
      </c>
      <c r="G13" s="26" t="s">
        <v>5</v>
      </c>
      <c r="H13" s="26" t="s">
        <v>5</v>
      </c>
      <c r="I13" s="26" t="s">
        <v>5</v>
      </c>
      <c r="J13" s="101"/>
      <c r="K13" s="98"/>
      <c r="L13" s="98"/>
      <c r="M13" s="98"/>
      <c r="N13" s="98"/>
      <c r="O13" s="99"/>
    </row>
    <row r="14" spans="1:15" s="27" customFormat="1" ht="21.75" customHeight="1" x14ac:dyDescent="0.25">
      <c r="A14" s="115" t="s">
        <v>29</v>
      </c>
      <c r="B14" s="110"/>
      <c r="C14" s="111"/>
      <c r="D14" s="111"/>
      <c r="E14" s="11"/>
      <c r="F14" s="11"/>
      <c r="G14" s="11"/>
      <c r="H14" s="20"/>
      <c r="I14" s="11"/>
      <c r="J14" s="12"/>
      <c r="K14" s="13"/>
      <c r="L14" s="14"/>
      <c r="M14" s="14"/>
      <c r="N14" s="14"/>
      <c r="O14" s="15"/>
    </row>
    <row r="15" spans="1:15" s="27" customFormat="1" ht="49.5" customHeight="1" x14ac:dyDescent="0.25">
      <c r="A15" s="16" t="s">
        <v>30</v>
      </c>
      <c r="B15" s="17" t="s">
        <v>35</v>
      </c>
      <c r="C15" s="28" t="s">
        <v>40</v>
      </c>
      <c r="D15" s="22">
        <v>4</v>
      </c>
      <c r="E15" s="33">
        <v>630.5</v>
      </c>
      <c r="F15" s="33">
        <v>650</v>
      </c>
      <c r="G15" s="33">
        <v>610</v>
      </c>
      <c r="H15" s="20"/>
      <c r="I15" s="11"/>
      <c r="J15" s="12">
        <f t="shared" ref="J15:J30" si="0">AVERAGE(E15,F15,G15,H15,I15)</f>
        <v>630.16666666666663</v>
      </c>
      <c r="K15" s="13">
        <f t="shared" ref="K15:K30" si="1">COUNT(E15:I15)</f>
        <v>3</v>
      </c>
      <c r="L15" s="14">
        <f t="shared" ref="L15:L30" si="2">STDEV(E15,F15,G15,H15,I15)</f>
        <v>20.002083224837691</v>
      </c>
      <c r="M15" s="14">
        <f t="shared" ref="M15:M30" si="3">L15/J15*100</f>
        <v>3.1740941377684782</v>
      </c>
      <c r="N15" s="14" t="str">
        <f t="shared" ref="N15:N41" si="4">IF(M15&lt;33,"ОДНОРОДНЫЕ","НЕОДНОРОДНЫЕ")</f>
        <v>ОДНОРОДНЫЕ</v>
      </c>
      <c r="O15" s="15">
        <f t="shared" ref="O15:O30" si="5">D15*J15</f>
        <v>2520.6666666666665</v>
      </c>
    </row>
    <row r="16" spans="1:15" s="27" customFormat="1" ht="37.5" customHeight="1" x14ac:dyDescent="0.25">
      <c r="A16" s="16" t="s">
        <v>31</v>
      </c>
      <c r="B16" s="17" t="s">
        <v>36</v>
      </c>
      <c r="C16" s="28" t="s">
        <v>40</v>
      </c>
      <c r="D16" s="22">
        <v>4</v>
      </c>
      <c r="E16" s="33">
        <v>650</v>
      </c>
      <c r="F16" s="33">
        <v>670</v>
      </c>
      <c r="G16" s="33">
        <v>620</v>
      </c>
      <c r="H16" s="20"/>
      <c r="I16" s="11"/>
      <c r="J16" s="12">
        <f t="shared" si="0"/>
        <v>646.66666666666663</v>
      </c>
      <c r="K16" s="13">
        <f t="shared" si="1"/>
        <v>3</v>
      </c>
      <c r="L16" s="14">
        <f t="shared" si="2"/>
        <v>25.16611478423583</v>
      </c>
      <c r="M16" s="14">
        <f t="shared" si="3"/>
        <v>3.8916672346756442</v>
      </c>
      <c r="N16" s="14" t="str">
        <f t="shared" si="4"/>
        <v>ОДНОРОДНЫЕ</v>
      </c>
      <c r="O16" s="15">
        <f t="shared" si="5"/>
        <v>2586.6666666666665</v>
      </c>
    </row>
    <row r="17" spans="1:15" s="27" customFormat="1" ht="49.5" customHeight="1" x14ac:dyDescent="0.25">
      <c r="A17" s="16" t="s">
        <v>32</v>
      </c>
      <c r="B17" s="17" t="s">
        <v>37</v>
      </c>
      <c r="C17" s="28" t="s">
        <v>40</v>
      </c>
      <c r="D17" s="22">
        <v>4</v>
      </c>
      <c r="E17" s="33">
        <v>598</v>
      </c>
      <c r="F17" s="33">
        <v>620</v>
      </c>
      <c r="G17" s="33">
        <v>570</v>
      </c>
      <c r="H17" s="20"/>
      <c r="I17" s="11"/>
      <c r="J17" s="12">
        <f t="shared" si="0"/>
        <v>596</v>
      </c>
      <c r="K17" s="13">
        <f t="shared" si="1"/>
        <v>3</v>
      </c>
      <c r="L17" s="14">
        <f t="shared" si="2"/>
        <v>25.059928172283335</v>
      </c>
      <c r="M17" s="14">
        <f t="shared" si="3"/>
        <v>4.2046859349468679</v>
      </c>
      <c r="N17" s="14" t="str">
        <f t="shared" si="4"/>
        <v>ОДНОРОДНЫЕ</v>
      </c>
      <c r="O17" s="15">
        <f t="shared" si="5"/>
        <v>2384</v>
      </c>
    </row>
    <row r="18" spans="1:15" s="27" customFormat="1" ht="33" customHeight="1" x14ac:dyDescent="0.25">
      <c r="A18" s="16" t="s">
        <v>33</v>
      </c>
      <c r="B18" s="17" t="s">
        <v>38</v>
      </c>
      <c r="C18" s="28" t="s">
        <v>40</v>
      </c>
      <c r="D18" s="22">
        <v>4</v>
      </c>
      <c r="E18" s="33">
        <v>715</v>
      </c>
      <c r="F18" s="33">
        <v>730</v>
      </c>
      <c r="G18" s="33">
        <v>690</v>
      </c>
      <c r="H18" s="20"/>
      <c r="I18" s="11"/>
      <c r="J18" s="12">
        <f t="shared" si="0"/>
        <v>711.66666666666663</v>
      </c>
      <c r="K18" s="13">
        <f t="shared" si="1"/>
        <v>3</v>
      </c>
      <c r="L18" s="14">
        <f t="shared" si="2"/>
        <v>20.207259421636902</v>
      </c>
      <c r="M18" s="14">
        <f t="shared" si="3"/>
        <v>2.8394275533916025</v>
      </c>
      <c r="N18" s="14" t="str">
        <f t="shared" si="4"/>
        <v>ОДНОРОДНЫЕ</v>
      </c>
      <c r="O18" s="15">
        <f t="shared" si="5"/>
        <v>2846.6666666666665</v>
      </c>
    </row>
    <row r="19" spans="1:15" s="27" customFormat="1" ht="33" customHeight="1" x14ac:dyDescent="0.25">
      <c r="A19" s="16" t="s">
        <v>34</v>
      </c>
      <c r="B19" s="17" t="s">
        <v>39</v>
      </c>
      <c r="C19" s="28" t="s">
        <v>40</v>
      </c>
      <c r="D19" s="22">
        <v>4</v>
      </c>
      <c r="E19" s="33">
        <v>572</v>
      </c>
      <c r="F19" s="33">
        <v>630</v>
      </c>
      <c r="G19" s="33">
        <v>560</v>
      </c>
      <c r="H19" s="20"/>
      <c r="I19" s="11"/>
      <c r="J19" s="12">
        <f t="shared" si="0"/>
        <v>587.33333333333337</v>
      </c>
      <c r="K19" s="13">
        <f t="shared" si="1"/>
        <v>3</v>
      </c>
      <c r="L19" s="14">
        <f t="shared" si="2"/>
        <v>37.434387043643888</v>
      </c>
      <c r="M19" s="14">
        <f t="shared" si="3"/>
        <v>6.3736186793945322</v>
      </c>
      <c r="N19" s="14" t="str">
        <f t="shared" si="4"/>
        <v>ОДНОРОДНЫЕ</v>
      </c>
      <c r="O19" s="15">
        <f t="shared" si="5"/>
        <v>2349.3333333333335</v>
      </c>
    </row>
    <row r="20" spans="1:15" s="27" customFormat="1" ht="48.75" customHeight="1" x14ac:dyDescent="0.25">
      <c r="A20" s="109" t="s">
        <v>74</v>
      </c>
      <c r="B20" s="110"/>
      <c r="C20" s="111"/>
      <c r="D20" s="111"/>
      <c r="E20" s="18"/>
      <c r="F20" s="18"/>
      <c r="G20" s="18"/>
      <c r="H20" s="20"/>
      <c r="I20" s="11"/>
      <c r="J20" s="12"/>
      <c r="K20" s="13"/>
      <c r="L20" s="14"/>
      <c r="M20" s="14"/>
      <c r="N20" s="14"/>
      <c r="O20" s="15"/>
    </row>
    <row r="21" spans="1:15" s="27" customFormat="1" ht="33" customHeight="1" x14ac:dyDescent="0.25">
      <c r="A21" s="21" t="s">
        <v>41</v>
      </c>
      <c r="B21" s="17" t="s">
        <v>42</v>
      </c>
      <c r="C21" s="28" t="s">
        <v>40</v>
      </c>
      <c r="D21" s="22">
        <v>2</v>
      </c>
      <c r="E21" s="33">
        <v>608.4</v>
      </c>
      <c r="F21" s="33">
        <v>620</v>
      </c>
      <c r="G21" s="33">
        <v>580</v>
      </c>
      <c r="H21" s="20"/>
      <c r="I21" s="11"/>
      <c r="J21" s="12">
        <f t="shared" si="0"/>
        <v>602.80000000000007</v>
      </c>
      <c r="K21" s="13">
        <f t="shared" si="1"/>
        <v>3</v>
      </c>
      <c r="L21" s="14">
        <f t="shared" si="2"/>
        <v>20.579601551050494</v>
      </c>
      <c r="M21" s="14">
        <f t="shared" si="3"/>
        <v>3.4140015844476594</v>
      </c>
      <c r="N21" s="14" t="str">
        <f t="shared" si="4"/>
        <v>ОДНОРОДНЫЕ</v>
      </c>
      <c r="O21" s="15">
        <f t="shared" si="5"/>
        <v>1205.6000000000001</v>
      </c>
    </row>
    <row r="22" spans="1:15" s="27" customFormat="1" ht="18.75" customHeight="1" x14ac:dyDescent="0.25">
      <c r="A22" s="21" t="s">
        <v>43</v>
      </c>
      <c r="B22" s="17" t="s">
        <v>44</v>
      </c>
      <c r="C22" s="28" t="s">
        <v>40</v>
      </c>
      <c r="D22" s="22">
        <v>2</v>
      </c>
      <c r="E22" s="33">
        <v>656.5</v>
      </c>
      <c r="F22" s="33">
        <v>670</v>
      </c>
      <c r="G22" s="33">
        <v>640</v>
      </c>
      <c r="H22" s="20"/>
      <c r="I22" s="11"/>
      <c r="J22" s="12">
        <f t="shared" si="0"/>
        <v>655.5</v>
      </c>
      <c r="K22" s="13">
        <f t="shared" si="1"/>
        <v>3</v>
      </c>
      <c r="L22" s="14">
        <f t="shared" si="2"/>
        <v>15.02497920131672</v>
      </c>
      <c r="M22" s="14">
        <f t="shared" si="3"/>
        <v>2.2921402290338246</v>
      </c>
      <c r="N22" s="14" t="str">
        <f t="shared" si="4"/>
        <v>ОДНОРОДНЫЕ</v>
      </c>
      <c r="O22" s="15">
        <f t="shared" si="5"/>
        <v>1311</v>
      </c>
    </row>
    <row r="23" spans="1:15" s="27" customFormat="1" ht="33" customHeight="1" x14ac:dyDescent="0.25">
      <c r="A23" s="21" t="s">
        <v>45</v>
      </c>
      <c r="B23" s="17" t="s">
        <v>46</v>
      </c>
      <c r="C23" s="28" t="s">
        <v>40</v>
      </c>
      <c r="D23" s="22">
        <v>2</v>
      </c>
      <c r="E23" s="33">
        <v>1358.5</v>
      </c>
      <c r="F23" s="33">
        <v>1420</v>
      </c>
      <c r="G23" s="33">
        <v>1360</v>
      </c>
      <c r="H23" s="20"/>
      <c r="I23" s="11"/>
      <c r="J23" s="12">
        <f t="shared" si="0"/>
        <v>1379.5</v>
      </c>
      <c r="K23" s="13">
        <f t="shared" si="1"/>
        <v>3</v>
      </c>
      <c r="L23" s="14">
        <f t="shared" si="2"/>
        <v>35.082046690579496</v>
      </c>
      <c r="M23" s="14">
        <f t="shared" si="3"/>
        <v>2.5430987089945267</v>
      </c>
      <c r="N23" s="14" t="str">
        <f t="shared" si="4"/>
        <v>ОДНОРОДНЫЕ</v>
      </c>
      <c r="O23" s="15">
        <f t="shared" si="5"/>
        <v>2759</v>
      </c>
    </row>
    <row r="24" spans="1:15" s="27" customFormat="1" ht="18.75" customHeight="1" x14ac:dyDescent="0.25">
      <c r="A24" s="21" t="s">
        <v>47</v>
      </c>
      <c r="B24" s="17" t="s">
        <v>48</v>
      </c>
      <c r="C24" s="28" t="s">
        <v>40</v>
      </c>
      <c r="D24" s="22">
        <v>2</v>
      </c>
      <c r="E24" s="33">
        <v>607.75</v>
      </c>
      <c r="F24" s="33">
        <v>620</v>
      </c>
      <c r="G24" s="33">
        <v>575</v>
      </c>
      <c r="H24" s="20"/>
      <c r="I24" s="11"/>
      <c r="J24" s="12">
        <f t="shared" si="0"/>
        <v>600.91666666666663</v>
      </c>
      <c r="K24" s="13">
        <f t="shared" si="1"/>
        <v>3</v>
      </c>
      <c r="L24" s="14">
        <f t="shared" si="2"/>
        <v>23.265227987993871</v>
      </c>
      <c r="M24" s="14">
        <f t="shared" si="3"/>
        <v>3.8716230183875529</v>
      </c>
      <c r="N24" s="14" t="str">
        <f t="shared" si="4"/>
        <v>ОДНОРОДНЫЕ</v>
      </c>
      <c r="O24" s="15">
        <f t="shared" si="5"/>
        <v>1201.8333333333333</v>
      </c>
    </row>
    <row r="25" spans="1:15" s="27" customFormat="1" ht="18.75" customHeight="1" x14ac:dyDescent="0.25">
      <c r="A25" s="21" t="s">
        <v>49</v>
      </c>
      <c r="B25" s="17" t="s">
        <v>50</v>
      </c>
      <c r="C25" s="28" t="s">
        <v>40</v>
      </c>
      <c r="D25" s="22">
        <v>2</v>
      </c>
      <c r="E25" s="33">
        <v>728</v>
      </c>
      <c r="F25" s="33">
        <v>750</v>
      </c>
      <c r="G25" s="33">
        <v>710</v>
      </c>
      <c r="H25" s="20"/>
      <c r="I25" s="11"/>
      <c r="J25" s="12">
        <f t="shared" si="0"/>
        <v>729.33333333333337</v>
      </c>
      <c r="K25" s="13">
        <f t="shared" si="1"/>
        <v>3</v>
      </c>
      <c r="L25" s="14">
        <f t="shared" si="2"/>
        <v>20.033305601755625</v>
      </c>
      <c r="M25" s="14">
        <f t="shared" si="3"/>
        <v>2.7467969289427274</v>
      </c>
      <c r="N25" s="14" t="str">
        <f t="shared" si="4"/>
        <v>ОДНОРОДНЫЕ</v>
      </c>
      <c r="O25" s="15">
        <f t="shared" si="5"/>
        <v>1458.6666666666667</v>
      </c>
    </row>
    <row r="26" spans="1:15" s="27" customFormat="1" ht="33" customHeight="1" x14ac:dyDescent="0.25">
      <c r="A26" s="21" t="s">
        <v>51</v>
      </c>
      <c r="B26" s="17" t="s">
        <v>52</v>
      </c>
      <c r="C26" s="28" t="s">
        <v>40</v>
      </c>
      <c r="D26" s="22">
        <v>2</v>
      </c>
      <c r="E26" s="33">
        <v>728</v>
      </c>
      <c r="F26" s="33">
        <v>750</v>
      </c>
      <c r="G26" s="33">
        <v>710</v>
      </c>
      <c r="H26" s="20"/>
      <c r="I26" s="11"/>
      <c r="J26" s="12">
        <f t="shared" si="0"/>
        <v>729.33333333333337</v>
      </c>
      <c r="K26" s="13">
        <f t="shared" si="1"/>
        <v>3</v>
      </c>
      <c r="L26" s="14">
        <f t="shared" si="2"/>
        <v>20.033305601755625</v>
      </c>
      <c r="M26" s="14">
        <f t="shared" si="3"/>
        <v>2.7467969289427274</v>
      </c>
      <c r="N26" s="14" t="str">
        <f t="shared" si="4"/>
        <v>ОДНОРОДНЫЕ</v>
      </c>
      <c r="O26" s="15">
        <f t="shared" si="5"/>
        <v>1458.6666666666667</v>
      </c>
    </row>
    <row r="27" spans="1:15" s="27" customFormat="1" ht="19.5" customHeight="1" x14ac:dyDescent="0.25">
      <c r="A27" s="21" t="s">
        <v>53</v>
      </c>
      <c r="B27" s="17" t="s">
        <v>54</v>
      </c>
      <c r="C27" s="28" t="s">
        <v>40</v>
      </c>
      <c r="D27" s="22">
        <v>2</v>
      </c>
      <c r="E27" s="33">
        <v>364</v>
      </c>
      <c r="F27" s="33">
        <v>450</v>
      </c>
      <c r="G27" s="33">
        <v>410</v>
      </c>
      <c r="H27" s="20"/>
      <c r="I27" s="11"/>
      <c r="J27" s="12">
        <f t="shared" si="0"/>
        <v>408</v>
      </c>
      <c r="K27" s="13">
        <f t="shared" si="1"/>
        <v>3</v>
      </c>
      <c r="L27" s="14">
        <f t="shared" si="2"/>
        <v>43.034869582700026</v>
      </c>
      <c r="M27" s="14">
        <f t="shared" si="3"/>
        <v>10.547762152622555</v>
      </c>
      <c r="N27" s="14" t="str">
        <f t="shared" si="4"/>
        <v>ОДНОРОДНЫЕ</v>
      </c>
      <c r="O27" s="15">
        <f t="shared" si="5"/>
        <v>816</v>
      </c>
    </row>
    <row r="28" spans="1:15" s="27" customFormat="1" ht="19.5" customHeight="1" x14ac:dyDescent="0.25">
      <c r="A28" s="21" t="s">
        <v>55</v>
      </c>
      <c r="B28" s="17" t="s">
        <v>56</v>
      </c>
      <c r="C28" s="28" t="s">
        <v>40</v>
      </c>
      <c r="D28" s="22">
        <v>2</v>
      </c>
      <c r="E28" s="33">
        <v>156</v>
      </c>
      <c r="F28" s="33">
        <v>200</v>
      </c>
      <c r="G28" s="33">
        <v>165</v>
      </c>
      <c r="H28" s="20"/>
      <c r="I28" s="11"/>
      <c r="J28" s="12">
        <f t="shared" si="0"/>
        <v>173.66666666666666</v>
      </c>
      <c r="K28" s="13">
        <f t="shared" si="1"/>
        <v>3</v>
      </c>
      <c r="L28" s="14">
        <f t="shared" si="2"/>
        <v>23.245071162148239</v>
      </c>
      <c r="M28" s="14">
        <f t="shared" si="3"/>
        <v>13.38487782849227</v>
      </c>
      <c r="N28" s="14" t="str">
        <f t="shared" si="4"/>
        <v>ОДНОРОДНЫЕ</v>
      </c>
      <c r="O28" s="15">
        <f t="shared" si="5"/>
        <v>347.33333333333331</v>
      </c>
    </row>
    <row r="29" spans="1:15" s="27" customFormat="1" ht="19.5" customHeight="1" x14ac:dyDescent="0.25">
      <c r="A29" s="21" t="s">
        <v>57</v>
      </c>
      <c r="B29" s="17" t="s">
        <v>58</v>
      </c>
      <c r="C29" s="28" t="s">
        <v>40</v>
      </c>
      <c r="D29" s="22">
        <v>2</v>
      </c>
      <c r="E29" s="33">
        <v>533</v>
      </c>
      <c r="F29" s="33">
        <v>600</v>
      </c>
      <c r="G29" s="33">
        <v>580</v>
      </c>
      <c r="H29" s="20"/>
      <c r="I29" s="11"/>
      <c r="J29" s="12">
        <f t="shared" si="0"/>
        <v>571</v>
      </c>
      <c r="K29" s="13">
        <f t="shared" si="1"/>
        <v>3</v>
      </c>
      <c r="L29" s="14">
        <f t="shared" si="2"/>
        <v>34.394767043839678</v>
      </c>
      <c r="M29" s="14">
        <f t="shared" si="3"/>
        <v>6.0236019341225351</v>
      </c>
      <c r="N29" s="14" t="str">
        <f t="shared" si="4"/>
        <v>ОДНОРОДНЫЕ</v>
      </c>
      <c r="O29" s="15">
        <f t="shared" si="5"/>
        <v>1142</v>
      </c>
    </row>
    <row r="30" spans="1:15" s="27" customFormat="1" ht="19.5" customHeight="1" x14ac:dyDescent="0.25">
      <c r="A30" s="21" t="s">
        <v>59</v>
      </c>
      <c r="B30" s="17" t="s">
        <v>60</v>
      </c>
      <c r="C30" s="28" t="s">
        <v>40</v>
      </c>
      <c r="D30" s="22">
        <v>2</v>
      </c>
      <c r="E30" s="33">
        <v>1137.5</v>
      </c>
      <c r="F30" s="33">
        <v>1600</v>
      </c>
      <c r="G30" s="33">
        <v>1450</v>
      </c>
      <c r="H30" s="20"/>
      <c r="I30" s="11"/>
      <c r="J30" s="12">
        <f t="shared" si="0"/>
        <v>1395.8333333333333</v>
      </c>
      <c r="K30" s="13">
        <f t="shared" si="1"/>
        <v>3</v>
      </c>
      <c r="L30" s="14">
        <f t="shared" si="2"/>
        <v>235.95991891279647</v>
      </c>
      <c r="M30" s="14">
        <f t="shared" si="3"/>
        <v>16.904591205692881</v>
      </c>
      <c r="N30" s="14" t="str">
        <f t="shared" si="4"/>
        <v>ОДНОРОДНЫЕ</v>
      </c>
      <c r="O30" s="15">
        <f t="shared" si="5"/>
        <v>2791.6666666666665</v>
      </c>
    </row>
    <row r="31" spans="1:15" s="27" customFormat="1" ht="33.75" customHeight="1" x14ac:dyDescent="0.25">
      <c r="A31" s="109" t="s">
        <v>75</v>
      </c>
      <c r="B31" s="110"/>
      <c r="C31" s="111"/>
      <c r="D31" s="111"/>
      <c r="E31" s="19"/>
      <c r="F31" s="18"/>
      <c r="G31" s="18"/>
      <c r="H31" s="20"/>
      <c r="I31" s="11"/>
      <c r="J31" s="12"/>
      <c r="K31" s="13"/>
      <c r="L31" s="14"/>
      <c r="M31" s="14"/>
      <c r="N31" s="14"/>
      <c r="O31" s="15"/>
    </row>
    <row r="32" spans="1:15" s="27" customFormat="1" ht="30" x14ac:dyDescent="0.25">
      <c r="A32" s="21" t="s">
        <v>61</v>
      </c>
      <c r="B32" s="17" t="s">
        <v>42</v>
      </c>
      <c r="C32" s="28" t="s">
        <v>40</v>
      </c>
      <c r="D32" s="22">
        <v>1</v>
      </c>
      <c r="E32" s="33">
        <v>728</v>
      </c>
      <c r="F32" s="33">
        <v>780</v>
      </c>
      <c r="G32" s="33">
        <v>710</v>
      </c>
      <c r="H32" s="20"/>
      <c r="I32" s="11"/>
      <c r="J32" s="12">
        <f t="shared" ref="J32:J41" si="6">AVERAGE(E32,F32,G32,H32,I32)</f>
        <v>739.33333333333337</v>
      </c>
      <c r="K32" s="13">
        <f t="shared" ref="K32:K41" si="7">COUNT(E32:I32)</f>
        <v>3</v>
      </c>
      <c r="L32" s="14">
        <f t="shared" ref="L32:L41" si="8">STDEV(E32,F32,G32,H32,I32)</f>
        <v>36.350149013908229</v>
      </c>
      <c r="M32" s="14">
        <f t="shared" ref="M32:M41" si="9">L32/J32*100</f>
        <v>4.9166116790678398</v>
      </c>
      <c r="N32" s="14" t="str">
        <f t="shared" si="4"/>
        <v>ОДНОРОДНЫЕ</v>
      </c>
      <c r="O32" s="15">
        <f t="shared" ref="O32:O41" si="10">D32*J32</f>
        <v>739.33333333333337</v>
      </c>
    </row>
    <row r="33" spans="1:15" s="27" customFormat="1" ht="18.75" customHeight="1" x14ac:dyDescent="0.25">
      <c r="A33" s="21" t="s">
        <v>62</v>
      </c>
      <c r="B33" s="17" t="s">
        <v>44</v>
      </c>
      <c r="C33" s="28" t="s">
        <v>40</v>
      </c>
      <c r="D33" s="22">
        <v>1</v>
      </c>
      <c r="E33" s="33">
        <v>741</v>
      </c>
      <c r="F33" s="33">
        <v>800</v>
      </c>
      <c r="G33" s="33">
        <v>710</v>
      </c>
      <c r="H33" s="20"/>
      <c r="I33" s="11"/>
      <c r="J33" s="12">
        <f t="shared" si="6"/>
        <v>750.33333333333337</v>
      </c>
      <c r="K33" s="13">
        <f t="shared" si="7"/>
        <v>3</v>
      </c>
      <c r="L33" s="14">
        <f t="shared" si="8"/>
        <v>45.720163312627541</v>
      </c>
      <c r="M33" s="14">
        <f t="shared" si="9"/>
        <v>6.093313635623395</v>
      </c>
      <c r="N33" s="14" t="str">
        <f t="shared" si="4"/>
        <v>ОДНОРОДНЫЕ</v>
      </c>
      <c r="O33" s="15">
        <f t="shared" si="10"/>
        <v>750.33333333333337</v>
      </c>
    </row>
    <row r="34" spans="1:15" s="27" customFormat="1" ht="30" x14ac:dyDescent="0.25">
      <c r="A34" s="21" t="s">
        <v>63</v>
      </c>
      <c r="B34" s="17" t="s">
        <v>46</v>
      </c>
      <c r="C34" s="28" t="s">
        <v>40</v>
      </c>
      <c r="D34" s="22">
        <v>1</v>
      </c>
      <c r="E34" s="33">
        <v>2015</v>
      </c>
      <c r="F34" s="33">
        <v>2300</v>
      </c>
      <c r="G34" s="33">
        <v>2010</v>
      </c>
      <c r="H34" s="20"/>
      <c r="I34" s="11"/>
      <c r="J34" s="12">
        <f t="shared" si="6"/>
        <v>2108.3333333333335</v>
      </c>
      <c r="K34" s="13">
        <f t="shared" si="7"/>
        <v>3</v>
      </c>
      <c r="L34" s="14">
        <f t="shared" si="8"/>
        <v>166.0070279636779</v>
      </c>
      <c r="M34" s="14">
        <f t="shared" si="9"/>
        <v>7.873851128711995</v>
      </c>
      <c r="N34" s="14" t="str">
        <f t="shared" si="4"/>
        <v>ОДНОРОДНЫЕ</v>
      </c>
      <c r="O34" s="15">
        <f t="shared" si="10"/>
        <v>2108.3333333333335</v>
      </c>
    </row>
    <row r="35" spans="1:15" s="27" customFormat="1" ht="17.25" customHeight="1" x14ac:dyDescent="0.25">
      <c r="A35" s="21" t="s">
        <v>64</v>
      </c>
      <c r="B35" s="17" t="s">
        <v>48</v>
      </c>
      <c r="C35" s="28" t="s">
        <v>40</v>
      </c>
      <c r="D35" s="22">
        <v>1</v>
      </c>
      <c r="E35" s="33">
        <v>754</v>
      </c>
      <c r="F35" s="33">
        <v>800</v>
      </c>
      <c r="G35" s="33">
        <v>720</v>
      </c>
      <c r="H35" s="20"/>
      <c r="I35" s="11"/>
      <c r="J35" s="12">
        <f t="shared" si="6"/>
        <v>758</v>
      </c>
      <c r="K35" s="13">
        <f t="shared" si="7"/>
        <v>3</v>
      </c>
      <c r="L35" s="14">
        <f t="shared" si="8"/>
        <v>40.149719799769464</v>
      </c>
      <c r="M35" s="14">
        <f t="shared" si="9"/>
        <v>5.296796807357449</v>
      </c>
      <c r="N35" s="14" t="str">
        <f t="shared" si="4"/>
        <v>ОДНОРОДНЫЕ</v>
      </c>
      <c r="O35" s="15">
        <f t="shared" si="10"/>
        <v>758</v>
      </c>
    </row>
    <row r="36" spans="1:15" s="27" customFormat="1" ht="17.25" customHeight="1" x14ac:dyDescent="0.25">
      <c r="A36" s="21" t="s">
        <v>65</v>
      </c>
      <c r="B36" s="17" t="s">
        <v>50</v>
      </c>
      <c r="C36" s="28" t="s">
        <v>40</v>
      </c>
      <c r="D36" s="22">
        <v>1</v>
      </c>
      <c r="E36" s="33">
        <v>825.5</v>
      </c>
      <c r="F36" s="33">
        <v>870</v>
      </c>
      <c r="G36" s="33">
        <v>790</v>
      </c>
      <c r="H36" s="20"/>
      <c r="I36" s="11"/>
      <c r="J36" s="12">
        <f t="shared" si="6"/>
        <v>828.5</v>
      </c>
      <c r="K36" s="13">
        <f t="shared" si="7"/>
        <v>3</v>
      </c>
      <c r="L36" s="14">
        <f t="shared" si="8"/>
        <v>40.084286197960417</v>
      </c>
      <c r="M36" s="14">
        <f t="shared" si="9"/>
        <v>4.8381757631817042</v>
      </c>
      <c r="N36" s="14" t="str">
        <f t="shared" si="4"/>
        <v>ОДНОРОДНЫЕ</v>
      </c>
      <c r="O36" s="15">
        <f t="shared" si="10"/>
        <v>828.5</v>
      </c>
    </row>
    <row r="37" spans="1:15" s="27" customFormat="1" ht="30" x14ac:dyDescent="0.25">
      <c r="A37" s="21" t="s">
        <v>66</v>
      </c>
      <c r="B37" s="17" t="s">
        <v>52</v>
      </c>
      <c r="C37" s="28" t="s">
        <v>40</v>
      </c>
      <c r="D37" s="22">
        <v>1</v>
      </c>
      <c r="E37" s="33">
        <v>728</v>
      </c>
      <c r="F37" s="33">
        <v>780</v>
      </c>
      <c r="G37" s="33">
        <v>710</v>
      </c>
      <c r="H37" s="20"/>
      <c r="I37" s="11"/>
      <c r="J37" s="12">
        <f t="shared" si="6"/>
        <v>739.33333333333337</v>
      </c>
      <c r="K37" s="13">
        <f t="shared" si="7"/>
        <v>3</v>
      </c>
      <c r="L37" s="14">
        <f t="shared" si="8"/>
        <v>36.350149013908229</v>
      </c>
      <c r="M37" s="14">
        <f t="shared" si="9"/>
        <v>4.9166116790678398</v>
      </c>
      <c r="N37" s="14" t="str">
        <f t="shared" si="4"/>
        <v>ОДНОРОДНЫЕ</v>
      </c>
      <c r="O37" s="15">
        <f t="shared" si="10"/>
        <v>739.33333333333337</v>
      </c>
    </row>
    <row r="38" spans="1:15" s="27" customFormat="1" ht="19.5" customHeight="1" x14ac:dyDescent="0.25">
      <c r="A38" s="21" t="s">
        <v>67</v>
      </c>
      <c r="B38" s="17" t="s">
        <v>54</v>
      </c>
      <c r="C38" s="28" t="s">
        <v>40</v>
      </c>
      <c r="D38" s="22">
        <v>1</v>
      </c>
      <c r="E38" s="33">
        <v>465.4</v>
      </c>
      <c r="F38" s="33">
        <v>450</v>
      </c>
      <c r="G38" s="33">
        <v>410</v>
      </c>
      <c r="H38" s="20"/>
      <c r="I38" s="11"/>
      <c r="J38" s="12">
        <f t="shared" si="6"/>
        <v>441.8</v>
      </c>
      <c r="K38" s="13">
        <f t="shared" si="7"/>
        <v>3</v>
      </c>
      <c r="L38" s="14">
        <f t="shared" si="8"/>
        <v>28.595803887983276</v>
      </c>
      <c r="M38" s="14">
        <f t="shared" si="9"/>
        <v>6.4725676523275864</v>
      </c>
      <c r="N38" s="14" t="str">
        <f t="shared" si="4"/>
        <v>ОДНОРОДНЫЕ</v>
      </c>
      <c r="O38" s="15">
        <f t="shared" si="10"/>
        <v>441.8</v>
      </c>
    </row>
    <row r="39" spans="1:15" s="27" customFormat="1" ht="19.5" customHeight="1" x14ac:dyDescent="0.25">
      <c r="A39" s="21" t="s">
        <v>68</v>
      </c>
      <c r="B39" s="17" t="s">
        <v>56</v>
      </c>
      <c r="C39" s="28" t="s">
        <v>40</v>
      </c>
      <c r="D39" s="22">
        <v>1</v>
      </c>
      <c r="E39" s="33">
        <v>159.9</v>
      </c>
      <c r="F39" s="33">
        <v>200</v>
      </c>
      <c r="G39" s="33">
        <v>165</v>
      </c>
      <c r="H39" s="20"/>
      <c r="I39" s="11"/>
      <c r="J39" s="12">
        <f t="shared" si="6"/>
        <v>174.96666666666667</v>
      </c>
      <c r="K39" s="13">
        <f t="shared" si="7"/>
        <v>3</v>
      </c>
      <c r="L39" s="14">
        <f t="shared" si="8"/>
        <v>21.828956304261286</v>
      </c>
      <c r="M39" s="14">
        <f t="shared" si="9"/>
        <v>12.476065710189342</v>
      </c>
      <c r="N39" s="14" t="str">
        <f t="shared" si="4"/>
        <v>ОДНОРОДНЫЕ</v>
      </c>
      <c r="O39" s="15">
        <f t="shared" si="10"/>
        <v>174.96666666666667</v>
      </c>
    </row>
    <row r="40" spans="1:15" s="27" customFormat="1" ht="19.5" customHeight="1" x14ac:dyDescent="0.25">
      <c r="A40" s="21" t="s">
        <v>69</v>
      </c>
      <c r="B40" s="17" t="s">
        <v>58</v>
      </c>
      <c r="C40" s="28" t="s">
        <v>40</v>
      </c>
      <c r="D40" s="22">
        <v>1</v>
      </c>
      <c r="E40" s="33">
        <v>536.9</v>
      </c>
      <c r="F40" s="33">
        <v>600</v>
      </c>
      <c r="G40" s="33">
        <v>580</v>
      </c>
      <c r="H40" s="20"/>
      <c r="I40" s="11"/>
      <c r="J40" s="12">
        <f t="shared" si="6"/>
        <v>572.30000000000007</v>
      </c>
      <c r="K40" s="13">
        <f t="shared" si="7"/>
        <v>3</v>
      </c>
      <c r="L40" s="14">
        <f t="shared" si="8"/>
        <v>32.247015365766813</v>
      </c>
      <c r="M40" s="14">
        <f t="shared" si="9"/>
        <v>5.6346348708311744</v>
      </c>
      <c r="N40" s="14" t="str">
        <f t="shared" si="4"/>
        <v>ОДНОРОДНЫЕ</v>
      </c>
      <c r="O40" s="15">
        <f t="shared" si="10"/>
        <v>572.30000000000007</v>
      </c>
    </row>
    <row r="41" spans="1:15" s="27" customFormat="1" ht="19.5" customHeight="1" x14ac:dyDescent="0.25">
      <c r="A41" s="21" t="s">
        <v>70</v>
      </c>
      <c r="B41" s="17" t="s">
        <v>60</v>
      </c>
      <c r="C41" s="28" t="s">
        <v>40</v>
      </c>
      <c r="D41" s="22">
        <v>1</v>
      </c>
      <c r="E41" s="33">
        <v>1144</v>
      </c>
      <c r="F41" s="33">
        <v>1600</v>
      </c>
      <c r="G41" s="33">
        <v>1450</v>
      </c>
      <c r="H41" s="20"/>
      <c r="I41" s="11"/>
      <c r="J41" s="12">
        <f t="shared" si="6"/>
        <v>1398</v>
      </c>
      <c r="K41" s="13">
        <f t="shared" si="7"/>
        <v>3</v>
      </c>
      <c r="L41" s="14">
        <f t="shared" si="8"/>
        <v>232.40481922714082</v>
      </c>
      <c r="M41" s="14">
        <f t="shared" si="9"/>
        <v>16.624092934702492</v>
      </c>
      <c r="N41" s="14" t="str">
        <f t="shared" si="4"/>
        <v>ОДНОРОДНЫЕ</v>
      </c>
      <c r="O41" s="15">
        <f t="shared" si="10"/>
        <v>1398</v>
      </c>
    </row>
    <row r="42" spans="1:15" s="27" customFormat="1" ht="33.75" customHeight="1" x14ac:dyDescent="0.25">
      <c r="A42" s="109" t="s">
        <v>80</v>
      </c>
      <c r="B42" s="110"/>
      <c r="C42" s="111"/>
      <c r="D42" s="111"/>
      <c r="E42" s="19"/>
      <c r="F42" s="24"/>
      <c r="G42" s="24"/>
      <c r="H42" s="20"/>
      <c r="I42" s="11"/>
      <c r="J42" s="12"/>
      <c r="K42" s="13"/>
      <c r="L42" s="14"/>
      <c r="M42" s="14"/>
      <c r="N42" s="14"/>
      <c r="O42" s="15"/>
    </row>
    <row r="43" spans="1:15" s="27" customFormat="1" ht="30" x14ac:dyDescent="0.25">
      <c r="A43" s="21" t="s">
        <v>81</v>
      </c>
      <c r="B43" s="17" t="s">
        <v>42</v>
      </c>
      <c r="C43" s="28" t="s">
        <v>40</v>
      </c>
      <c r="D43" s="22">
        <v>1</v>
      </c>
      <c r="E43" s="33">
        <v>952.9</v>
      </c>
      <c r="F43" s="33">
        <v>1000</v>
      </c>
      <c r="G43" s="33">
        <v>920</v>
      </c>
      <c r="H43" s="20"/>
      <c r="I43" s="11"/>
      <c r="J43" s="12">
        <f t="shared" ref="J43:J52" si="11">AVERAGE(E43,F43,G43,H43,I43)</f>
        <v>957.63333333333333</v>
      </c>
      <c r="K43" s="13">
        <f t="shared" ref="K43:K52" si="12">COUNT(E43:I43)</f>
        <v>3</v>
      </c>
      <c r="L43" s="14">
        <f t="shared" ref="L43:L52" si="13">STDEV(E43,F43,G43,H43,I43)</f>
        <v>40.209493074811739</v>
      </c>
      <c r="M43" s="14">
        <f t="shared" ref="M43:M52" si="14">L43/J43*100</f>
        <v>4.198840169321425</v>
      </c>
      <c r="N43" s="14" t="str">
        <f t="shared" ref="N43:N52" si="15">IF(M43&lt;33,"ОДНОРОДНЫЕ","НЕОДНОРОДНЫЕ")</f>
        <v>ОДНОРОДНЫЕ</v>
      </c>
      <c r="O43" s="15">
        <f t="shared" ref="O43:O52" si="16">D43*J43</f>
        <v>957.63333333333333</v>
      </c>
    </row>
    <row r="44" spans="1:15" s="27" customFormat="1" ht="15.75" customHeight="1" x14ac:dyDescent="0.25">
      <c r="A44" s="21" t="s">
        <v>82</v>
      </c>
      <c r="B44" s="17" t="s">
        <v>44</v>
      </c>
      <c r="C44" s="28" t="s">
        <v>40</v>
      </c>
      <c r="D44" s="22">
        <v>1</v>
      </c>
      <c r="E44" s="33">
        <v>678.6</v>
      </c>
      <c r="F44" s="33">
        <v>690</v>
      </c>
      <c r="G44" s="33">
        <v>640</v>
      </c>
      <c r="H44" s="20"/>
      <c r="I44" s="11"/>
      <c r="J44" s="12">
        <f t="shared" si="11"/>
        <v>669.5333333333333</v>
      </c>
      <c r="K44" s="13">
        <f t="shared" si="12"/>
        <v>3</v>
      </c>
      <c r="L44" s="14">
        <f t="shared" si="13"/>
        <v>26.204070930550724</v>
      </c>
      <c r="M44" s="14">
        <f t="shared" si="14"/>
        <v>3.9137813796501137</v>
      </c>
      <c r="N44" s="14" t="str">
        <f t="shared" si="15"/>
        <v>ОДНОРОДНЫЕ</v>
      </c>
      <c r="O44" s="15">
        <f t="shared" si="16"/>
        <v>669.5333333333333</v>
      </c>
    </row>
    <row r="45" spans="1:15" s="27" customFormat="1" ht="30" x14ac:dyDescent="0.25">
      <c r="A45" s="21" t="s">
        <v>83</v>
      </c>
      <c r="B45" s="17" t="s">
        <v>46</v>
      </c>
      <c r="C45" s="28" t="s">
        <v>40</v>
      </c>
      <c r="D45" s="22">
        <v>1</v>
      </c>
      <c r="E45" s="33">
        <v>2240.5500000000002</v>
      </c>
      <c r="F45" s="33">
        <v>2400</v>
      </c>
      <c r="G45" s="33">
        <v>2210</v>
      </c>
      <c r="H45" s="20"/>
      <c r="I45" s="11"/>
      <c r="J45" s="12">
        <f t="shared" si="11"/>
        <v>2283.5166666666669</v>
      </c>
      <c r="K45" s="13">
        <f t="shared" si="12"/>
        <v>3</v>
      </c>
      <c r="L45" s="14">
        <f t="shared" si="13"/>
        <v>102.02745137135068</v>
      </c>
      <c r="M45" s="14">
        <f t="shared" si="14"/>
        <v>4.4679967902438786</v>
      </c>
      <c r="N45" s="14" t="str">
        <f t="shared" si="15"/>
        <v>ОДНОРОДНЫЕ</v>
      </c>
      <c r="O45" s="15">
        <f t="shared" si="16"/>
        <v>2283.5166666666669</v>
      </c>
    </row>
    <row r="46" spans="1:15" s="27" customFormat="1" ht="17.25" customHeight="1" x14ac:dyDescent="0.25">
      <c r="A46" s="21" t="s">
        <v>84</v>
      </c>
      <c r="B46" s="17" t="s">
        <v>48</v>
      </c>
      <c r="C46" s="28" t="s">
        <v>40</v>
      </c>
      <c r="D46" s="22">
        <v>1</v>
      </c>
      <c r="E46" s="33">
        <v>728</v>
      </c>
      <c r="F46" s="33">
        <v>780</v>
      </c>
      <c r="G46" s="33">
        <v>710</v>
      </c>
      <c r="H46" s="20"/>
      <c r="I46" s="11"/>
      <c r="J46" s="12">
        <f t="shared" si="11"/>
        <v>739.33333333333337</v>
      </c>
      <c r="K46" s="13">
        <f t="shared" si="12"/>
        <v>3</v>
      </c>
      <c r="L46" s="14">
        <f t="shared" si="13"/>
        <v>36.350149013908229</v>
      </c>
      <c r="M46" s="14">
        <f t="shared" si="14"/>
        <v>4.9166116790678398</v>
      </c>
      <c r="N46" s="14" t="str">
        <f t="shared" si="15"/>
        <v>ОДНОРОДНЫЕ</v>
      </c>
      <c r="O46" s="15">
        <f t="shared" si="16"/>
        <v>739.33333333333337</v>
      </c>
    </row>
    <row r="47" spans="1:15" s="27" customFormat="1" ht="17.25" customHeight="1" x14ac:dyDescent="0.25">
      <c r="A47" s="21" t="s">
        <v>85</v>
      </c>
      <c r="B47" s="17" t="s">
        <v>50</v>
      </c>
      <c r="C47" s="28" t="s">
        <v>40</v>
      </c>
      <c r="D47" s="22">
        <v>1</v>
      </c>
      <c r="E47" s="33">
        <v>585</v>
      </c>
      <c r="F47" s="33">
        <v>650</v>
      </c>
      <c r="G47" s="33">
        <v>550</v>
      </c>
      <c r="H47" s="20"/>
      <c r="I47" s="11"/>
      <c r="J47" s="12">
        <f t="shared" si="11"/>
        <v>595</v>
      </c>
      <c r="K47" s="13">
        <f t="shared" si="12"/>
        <v>3</v>
      </c>
      <c r="L47" s="14">
        <f t="shared" si="13"/>
        <v>50.744457825461097</v>
      </c>
      <c r="M47" s="14">
        <f t="shared" si="14"/>
        <v>8.5284803068001853</v>
      </c>
      <c r="N47" s="14" t="str">
        <f t="shared" si="15"/>
        <v>ОДНОРОДНЫЕ</v>
      </c>
      <c r="O47" s="15">
        <f t="shared" si="16"/>
        <v>595</v>
      </c>
    </row>
    <row r="48" spans="1:15" s="27" customFormat="1" ht="33" customHeight="1" x14ac:dyDescent="0.25">
      <c r="A48" s="21" t="s">
        <v>86</v>
      </c>
      <c r="B48" s="17" t="s">
        <v>52</v>
      </c>
      <c r="C48" s="28" t="s">
        <v>40</v>
      </c>
      <c r="D48" s="22">
        <v>1</v>
      </c>
      <c r="E48" s="33">
        <v>663</v>
      </c>
      <c r="F48" s="33">
        <v>680</v>
      </c>
      <c r="G48" s="33">
        <v>640</v>
      </c>
      <c r="H48" s="20"/>
      <c r="I48" s="11"/>
      <c r="J48" s="12">
        <f t="shared" si="11"/>
        <v>661</v>
      </c>
      <c r="K48" s="13">
        <f t="shared" si="12"/>
        <v>3</v>
      </c>
      <c r="L48" s="14">
        <f t="shared" si="13"/>
        <v>20.074859899884732</v>
      </c>
      <c r="M48" s="14">
        <f t="shared" si="14"/>
        <v>3.0370438577737873</v>
      </c>
      <c r="N48" s="14" t="str">
        <f t="shared" si="15"/>
        <v>ОДНОРОДНЫЕ</v>
      </c>
      <c r="O48" s="15">
        <f t="shared" si="16"/>
        <v>661</v>
      </c>
    </row>
    <row r="49" spans="1:15" s="27" customFormat="1" ht="19.5" customHeight="1" x14ac:dyDescent="0.25">
      <c r="A49" s="21" t="s">
        <v>87</v>
      </c>
      <c r="B49" s="17" t="s">
        <v>54</v>
      </c>
      <c r="C49" s="28" t="s">
        <v>40</v>
      </c>
      <c r="D49" s="22">
        <v>1</v>
      </c>
      <c r="E49" s="33">
        <v>832</v>
      </c>
      <c r="F49" s="33">
        <v>1000</v>
      </c>
      <c r="G49" s="33">
        <v>1000</v>
      </c>
      <c r="H49" s="20"/>
      <c r="I49" s="11"/>
      <c r="J49" s="12">
        <f t="shared" si="11"/>
        <v>944</v>
      </c>
      <c r="K49" s="13">
        <f t="shared" si="12"/>
        <v>3</v>
      </c>
      <c r="L49" s="14">
        <f t="shared" si="13"/>
        <v>96.994845223857126</v>
      </c>
      <c r="M49" s="14">
        <f t="shared" si="14"/>
        <v>10.274877672018762</v>
      </c>
      <c r="N49" s="14" t="str">
        <f t="shared" si="15"/>
        <v>ОДНОРОДНЫЕ</v>
      </c>
      <c r="O49" s="15">
        <f t="shared" si="16"/>
        <v>944</v>
      </c>
    </row>
    <row r="50" spans="1:15" s="27" customFormat="1" ht="19.5" customHeight="1" x14ac:dyDescent="0.25">
      <c r="A50" s="21" t="s">
        <v>88</v>
      </c>
      <c r="B50" s="17" t="s">
        <v>56</v>
      </c>
      <c r="C50" s="28" t="s">
        <v>40</v>
      </c>
      <c r="D50" s="22">
        <v>1</v>
      </c>
      <c r="E50" s="33">
        <v>243.1</v>
      </c>
      <c r="F50" s="33">
        <v>290</v>
      </c>
      <c r="G50" s="33">
        <v>280</v>
      </c>
      <c r="H50" s="20"/>
      <c r="I50" s="11"/>
      <c r="J50" s="12">
        <f t="shared" si="11"/>
        <v>271.03333333333336</v>
      </c>
      <c r="K50" s="13">
        <f t="shared" si="12"/>
        <v>3</v>
      </c>
      <c r="L50" s="14">
        <f t="shared" si="13"/>
        <v>24.702294090495592</v>
      </c>
      <c r="M50" s="14">
        <f t="shared" si="14"/>
        <v>9.1141166242143363</v>
      </c>
      <c r="N50" s="14" t="str">
        <f t="shared" si="15"/>
        <v>ОДНОРОДНЫЕ</v>
      </c>
      <c r="O50" s="15">
        <f t="shared" si="16"/>
        <v>271.03333333333336</v>
      </c>
    </row>
    <row r="51" spans="1:15" s="27" customFormat="1" ht="19.5" customHeight="1" x14ac:dyDescent="0.25">
      <c r="A51" s="21" t="s">
        <v>89</v>
      </c>
      <c r="B51" s="17" t="s">
        <v>58</v>
      </c>
      <c r="C51" s="28" t="s">
        <v>40</v>
      </c>
      <c r="D51" s="22">
        <v>1</v>
      </c>
      <c r="E51" s="33">
        <v>676</v>
      </c>
      <c r="F51" s="33">
        <v>750</v>
      </c>
      <c r="G51" s="33">
        <v>730</v>
      </c>
      <c r="H51" s="20"/>
      <c r="I51" s="11"/>
      <c r="J51" s="12">
        <f t="shared" si="11"/>
        <v>718.66666666666663</v>
      </c>
      <c r="K51" s="13">
        <f t="shared" si="12"/>
        <v>3</v>
      </c>
      <c r="L51" s="14">
        <f t="shared" si="13"/>
        <v>38.279672586548244</v>
      </c>
      <c r="M51" s="14">
        <f t="shared" si="14"/>
        <v>5.326485053786862</v>
      </c>
      <c r="N51" s="14" t="str">
        <f t="shared" si="15"/>
        <v>ОДНОРОДНЫЕ</v>
      </c>
      <c r="O51" s="15">
        <f t="shared" si="16"/>
        <v>718.66666666666663</v>
      </c>
    </row>
    <row r="52" spans="1:15" s="27" customFormat="1" ht="19.5" customHeight="1" x14ac:dyDescent="0.25">
      <c r="A52" s="21" t="s">
        <v>90</v>
      </c>
      <c r="B52" s="17" t="s">
        <v>60</v>
      </c>
      <c r="C52" s="28" t="s">
        <v>40</v>
      </c>
      <c r="D52" s="22">
        <v>1</v>
      </c>
      <c r="E52" s="33">
        <v>1560</v>
      </c>
      <c r="F52" s="33">
        <v>1650</v>
      </c>
      <c r="G52" s="33">
        <v>1625</v>
      </c>
      <c r="H52" s="20"/>
      <c r="I52" s="11"/>
      <c r="J52" s="12">
        <f t="shared" si="11"/>
        <v>1611.6666666666667</v>
      </c>
      <c r="K52" s="13">
        <f t="shared" si="12"/>
        <v>3</v>
      </c>
      <c r="L52" s="14">
        <f t="shared" si="13"/>
        <v>46.45786621588784</v>
      </c>
      <c r="M52" s="14">
        <f t="shared" si="14"/>
        <v>2.8825976969527098</v>
      </c>
      <c r="N52" s="14" t="str">
        <f t="shared" si="15"/>
        <v>ОДНОРОДНЫЕ</v>
      </c>
      <c r="O52" s="15">
        <f t="shared" si="16"/>
        <v>1611.6666666666667</v>
      </c>
    </row>
    <row r="53" spans="1:15" s="29" customFormat="1" ht="19.5" customHeight="1" x14ac:dyDescent="0.25">
      <c r="A53" s="112" t="s">
        <v>71</v>
      </c>
      <c r="B53" s="112"/>
      <c r="C53" s="112"/>
      <c r="D53" s="112"/>
      <c r="E53" s="23"/>
      <c r="F53" s="34"/>
      <c r="G53" s="34"/>
      <c r="H53" s="7"/>
      <c r="I53" s="7"/>
      <c r="J53" s="7"/>
      <c r="K53" s="8"/>
      <c r="L53" s="8"/>
      <c r="M53" s="8"/>
      <c r="N53" s="8"/>
      <c r="O53" s="7">
        <f>SUM(O15:O52)</f>
        <v>45141.383333333339</v>
      </c>
    </row>
    <row r="54" spans="1:15" ht="35.25" customHeight="1" x14ac:dyDescent="0.25">
      <c r="A54" s="113" t="s">
        <v>72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0">
        <v>49000</v>
      </c>
    </row>
    <row r="55" spans="1:15" ht="226.5" customHeight="1" x14ac:dyDescent="0.25">
      <c r="A55" s="114" t="s">
        <v>73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</row>
    <row r="56" spans="1:15" x14ac:dyDescent="0.25">
      <c r="E56" s="31"/>
    </row>
    <row r="59" spans="1:15" ht="15.75" x14ac:dyDescent="0.25">
      <c r="C59" s="4"/>
    </row>
    <row r="65" spans="5:5" x14ac:dyDescent="0.25">
      <c r="E65" s="32"/>
    </row>
  </sheetData>
  <mergeCells count="36">
    <mergeCell ref="A5:C5"/>
    <mergeCell ref="D5:O5"/>
    <mergeCell ref="M1:O1"/>
    <mergeCell ref="A2:O2"/>
    <mergeCell ref="A3:C3"/>
    <mergeCell ref="D3:O3"/>
    <mergeCell ref="A4:O4"/>
    <mergeCell ref="A6:C6"/>
    <mergeCell ref="D6:O6"/>
    <mergeCell ref="A7:C7"/>
    <mergeCell ref="D7:O7"/>
    <mergeCell ref="A8:C8"/>
    <mergeCell ref="D8:O8"/>
    <mergeCell ref="A9:C9"/>
    <mergeCell ref="D9:O9"/>
    <mergeCell ref="A10:B10"/>
    <mergeCell ref="C10:D10"/>
    <mergeCell ref="A11:B11"/>
    <mergeCell ref="C11:D11"/>
    <mergeCell ref="E11:O11"/>
    <mergeCell ref="A42:D42"/>
    <mergeCell ref="A53:D53"/>
    <mergeCell ref="A54:N54"/>
    <mergeCell ref="A55:O55"/>
    <mergeCell ref="M12:M13"/>
    <mergeCell ref="N12:N13"/>
    <mergeCell ref="O12:O13"/>
    <mergeCell ref="A14:D14"/>
    <mergeCell ref="A20:D20"/>
    <mergeCell ref="A31:D31"/>
    <mergeCell ref="A12:A13"/>
    <mergeCell ref="B12:B13"/>
    <mergeCell ref="C12:D12"/>
    <mergeCell ref="J12:J13"/>
    <mergeCell ref="K12:K13"/>
    <mergeCell ref="L12:L13"/>
  </mergeCells>
  <conditionalFormatting sqref="N14:N41 N53">
    <cfRule type="containsText" dxfId="10" priority="20" operator="containsText" text="ОДНОРОДНЫЕ">
      <formula>NOT(ISERROR(SEARCH("ОДНОРОДНЫЕ",N14)))</formula>
    </cfRule>
    <cfRule type="containsText" dxfId="9" priority="21" operator="containsText" text="НЕОДНОРОДНЫЕ">
      <formula>NOT(ISERROR(SEARCH("НЕОДНОРОДНЫЕ",N14)))</formula>
    </cfRule>
    <cfRule type="containsText" dxfId="8" priority="22" operator="containsText" text="НЕ">
      <formula>NOT(ISERROR(SEARCH("НЕ",N14)))</formula>
    </cfRule>
    <cfRule type="containsText" dxfId="7" priority="23" operator="containsText" text="ОДНОРОДНЫЕ">
      <formula>NOT(ISERROR(SEARCH("ОДНОРОДНЫЕ",N14)))</formula>
    </cfRule>
    <cfRule type="containsText" dxfId="6" priority="24" operator="containsText" text="НЕОДНОРОДНЫЕ">
      <formula>NOT(ISERROR(SEARCH("НЕОДНОРОДНЫЕ",N14)))</formula>
    </cfRule>
  </conditionalFormatting>
  <conditionalFormatting sqref="N14:N53">
    <cfRule type="containsText" dxfId="5" priority="18" operator="containsText" text="НЕОДНОРОДНЫЕ">
      <formula>NOT(ISERROR(SEARCH("НЕОДНОРОДНЫЕ",N14)))</formula>
    </cfRule>
  </conditionalFormatting>
  <conditionalFormatting sqref="N42:N52">
    <cfRule type="containsText" dxfId="4" priority="13" operator="containsText" text="НЕОДНОРОДНЫЕ">
      <formula>NOT(ISERROR(SEARCH("НЕОДНОРОДНЫЕ",N42)))</formula>
    </cfRule>
    <cfRule type="containsText" dxfId="3" priority="14" operator="containsText" text="ОДНОРОДНЫЕ">
      <formula>NOT(ISERROR(SEARCH("ОДНОРОДНЫЕ",N42)))</formula>
    </cfRule>
    <cfRule type="containsText" dxfId="2" priority="15" operator="containsText" text="НЕОДНОРОДНЫЕ">
      <formula>NOT(ISERROR(SEARCH("НЕОДНОРОДНЫЕ",N42)))</formula>
    </cfRule>
    <cfRule type="containsText" dxfId="1" priority="16" operator="containsText" text="НЕ">
      <formula>NOT(ISERROR(SEARCH("НЕ",N42)))</formula>
    </cfRule>
    <cfRule type="containsText" dxfId="0" priority="17" operator="containsText" text="ОДНОРОДНЫЕ">
      <formula>NOT(ISERROR(SEARCH("ОДНОРОДНЫЕ",N42)))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РНМЦК</vt:lpstr>
      <vt:lpstr>Лист1</vt:lpstr>
      <vt:lpstr>РНМЦК!Заголовки_для_печати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2026-05-20T05:17:33Z</dcterms:modified>
</cp:coreProperties>
</file>