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K8" i="1" l="1"/>
  <c r="L8" i="1" s="1"/>
  <c r="M8" i="1" s="1"/>
  <c r="N8" i="1" s="1"/>
  <c r="K9" i="1"/>
  <c r="L9" i="1" s="1"/>
  <c r="M9" i="1" s="1"/>
  <c r="N9" i="1" s="1"/>
  <c r="H9" i="1"/>
  <c r="I9" i="1" s="1"/>
  <c r="J9" i="1" s="1"/>
  <c r="H8" i="1"/>
  <c r="I8" i="1" s="1"/>
  <c r="J8" i="1" s="1"/>
  <c r="K7" i="1" l="1"/>
  <c r="L7" i="1" s="1"/>
  <c r="M7" i="1" s="1"/>
  <c r="N7" i="1" s="1"/>
  <c r="H7" i="1"/>
  <c r="I7" i="1" s="1"/>
  <c r="J7" i="1" s="1"/>
</calcChain>
</file>

<file path=xl/sharedStrings.xml><?xml version="1.0" encoding="utf-8"?>
<sst xmlns="http://schemas.openxmlformats.org/spreadsheetml/2006/main" count="28" uniqueCount="26">
  <si>
    <t>№</t>
  </si>
  <si>
    <t>Наименование товара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</si>
  <si>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</si>
  <si>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</si>
  <si>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</si>
  <si>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</t>
  </si>
  <si>
    <t>НМЦК, определенная методом сопоставимых рыночных цен (анализа рынка)</t>
  </si>
  <si>
    <t xml:space="preserve">Коммерческое предложение №1 
</t>
  </si>
  <si>
    <t xml:space="preserve">Коммерческое предложение  №2 
</t>
  </si>
  <si>
    <t xml:space="preserve">Коммерческое предложение  №3 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</si>
  <si>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</si>
  <si>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</si>
  <si>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</si>
  <si>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</si>
  <si>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</t>
  </si>
  <si>
    <t>итого</t>
  </si>
  <si>
    <t>Начальная (максимальная) цена контракта была определена методом сопоставимых рыночных цен (анализа рынка) в соответствии с Приказом Минэкономразвития России № 567 от 02.10.2013 «Об утверждении методических рекомендации по применению методов определения (начальной) максимальной цены, цены контракта, заключаемого с поставщиком (подрядчиком, исполнителем)» и в соответствии с доведенными лимитами бюджетных обязательств.</t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</si>
  <si>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</si>
  <si>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8"/>
        <color indexed="8"/>
        <rFont val="Times New Roman"/>
        <family val="1"/>
        <charset val="204"/>
      </rPr>
      <t>Расчет НМЦК по формуле</t>
    </r>
    <r>
      <rPr>
        <sz val="8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</si>
  <si>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Приложение № 1 к извещению
о проведении электронного аукциона
</t>
  </si>
  <si>
    <t>Обоснование начальной (максимальной) цены Контракта на поставку поставку индикаторов химических для контроля стерилизации</t>
  </si>
  <si>
    <t>упак</t>
  </si>
  <si>
    <t>Таким образом, в рамках выделенных лимитов бюджетных обязательств и в целях эффективного расходования бюджетных средств, начальная (максимальная) цена Контракта составляет 26 616,75 ( двадцать шесть тысяч шестьсот шестнадцать) рублей 75 копеек.</t>
  </si>
  <si>
    <t>Фенолфталеин-Р 100 мл</t>
  </si>
  <si>
    <t xml:space="preserve"> Азопирам-К 
</t>
  </si>
  <si>
    <t xml:space="preserve">Индикатор паровой стерилизации химический одноразовый 132/20-02 (1000 определений)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</si>
</sst>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0" fillId="0" borderId="0" xfId="0" applyBorder="1"/>
    <xf numFmtId="4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justify" vertical="center"/>
    </xf>
    <xf numFmtId="0" fontId="8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0" fontId="2" fillId="0" borderId="3" xfId="0" applyFont="1" applyBorder="1"/>
    <xf numFmtId="0" fontId="2" fillId="0" borderId="4" xfId="0" applyFont="1" applyBorder="1"/>
    <xf numFmtId="0" fontId="7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top" wrapText="1"/>
    </xf>
    <xf numFmtId="0" fontId="9" fillId="0" borderId="5" xfId="0" applyFont="1" applyBorder="1" applyAlignment="1">
      <alignment horizontal="justify"/>
    </xf>
    <xf numFmtId="0" fontId="0" fillId="0" borderId="5" xfId="0" applyBorder="1" applyAlignment="1">
      <alignment horizontal="justify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0DC5D0-05E0-4980-8499-BD3A242A2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00725" y="2552700"/>
          <a:ext cx="6191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8D5B388-4B0A-4771-B15D-6EBE648E1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00725" y="2552700"/>
          <a:ext cx="6191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C7E98220-5CDE-4198-BB4A-D9D76BCF9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246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9FF18381-8DD8-4250-92CC-F22ADE841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246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5</xdr:row>
      <xdr:rowOff>923925</xdr:rowOff>
    </xdr:from>
    <xdr:to>
      <xdr:col>8</xdr:col>
      <xdr:colOff>1019175</xdr:colOff>
      <xdr:row>5</xdr:row>
      <xdr:rowOff>1362075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E0A771C5-EF13-424B-8BBC-99E1B764A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438900" y="2524125"/>
          <a:ext cx="6477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B73C4E3B-33DA-4D16-9A40-5FB5511B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05650" y="2552700"/>
          <a:ext cx="638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5</xdr:row>
      <xdr:rowOff>1600200</xdr:rowOff>
    </xdr:from>
    <xdr:to>
      <xdr:col>10</xdr:col>
      <xdr:colOff>1504950</xdr:colOff>
      <xdr:row>5</xdr:row>
      <xdr:rowOff>1962150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94FF4411-8C00-458B-A75A-C15410336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762875" y="3200400"/>
          <a:ext cx="1409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B44B3BCD-AFFC-4122-9CEA-8810C3F55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0486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1"/>
  <sheetViews>
    <sheetView tabSelected="1" view="pageBreakPreview" topLeftCell="A7" zoomScaleNormal="100" zoomScaleSheetLayoutView="100" workbookViewId="0">
      <selection activeCell="D9" sqref="D9"/>
    </sheetView>
  </sheetViews>
  <sheetFormatPr defaultRowHeight="15" x14ac:dyDescent="0.25"/>
  <cols>
    <col min="1" max="1" width="4.85546875" customWidth="1"/>
    <col min="2" max="2" width="20.7109375" customWidth="1"/>
    <col min="3" max="3" width="7.42578125" customWidth="1"/>
    <col min="4" max="4" width="8.140625" customWidth="1"/>
    <col min="8" max="8" width="10.28515625" customWidth="1"/>
    <col min="9" max="9" width="7.7109375" customWidth="1"/>
    <col min="10" max="10" width="8.140625" customWidth="1"/>
    <col min="13" max="13" width="8.140625" customWidth="1"/>
    <col min="14" max="14" width="13.7109375" customWidth="1"/>
  </cols>
  <sheetData>
    <row r="2" spans="1:15" ht="42.75" customHeight="1" x14ac:dyDescent="0.25">
      <c r="L2" s="19" t="s">
        <v>19</v>
      </c>
      <c r="M2" s="19"/>
      <c r="N2" s="19"/>
      <c r="O2" s="19"/>
    </row>
    <row r="3" spans="1:15" ht="18.75" customHeight="1" x14ac:dyDescent="0.25">
      <c r="B3" s="30" t="s">
        <v>20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13"/>
    </row>
    <row r="4" spans="1:15" ht="60.75" customHeight="1" x14ac:dyDescent="0.25">
      <c r="B4" s="28" t="s">
        <v>16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5" ht="25.5" customHeight="1" x14ac:dyDescent="0.25">
      <c r="A5" s="24" t="s">
        <v>0</v>
      </c>
      <c r="B5" s="25" t="s">
        <v>1</v>
      </c>
      <c r="C5" s="25" t="s">
        <v>2</v>
      </c>
      <c r="D5" s="25" t="s">
        <v>3</v>
      </c>
      <c r="E5" s="26" t="s">
        <v>4</v>
      </c>
      <c r="F5" s="26"/>
      <c r="G5" s="26"/>
      <c r="H5" s="27" t="s">
        <v>5</v>
      </c>
      <c r="I5" s="27"/>
      <c r="J5" s="27"/>
      <c r="K5" s="20" t="s">
        <v>6</v>
      </c>
      <c r="L5" s="21"/>
      <c r="M5" s="21"/>
      <c r="N5" s="22"/>
    </row>
    <row r="6" spans="1:15" ht="245.25" customHeight="1" x14ac:dyDescent="0.25">
      <c r="A6" s="24"/>
      <c r="B6" s="25"/>
      <c r="C6" s="25"/>
      <c r="D6" s="25"/>
      <c r="E6" s="1" t="s">
        <v>7</v>
      </c>
      <c r="F6" s="1" t="s">
        <v>8</v>
      </c>
      <c r="G6" s="2" t="s">
        <v>9</v>
      </c>
      <c r="H6" s="14" t="s">
        <v>10</v>
      </c>
      <c r="I6" s="14" t="s">
        <v>11</v>
      </c>
      <c r="J6" s="14" t="s">
        <v>17</v>
      </c>
      <c r="K6" s="15" t="s">
        <v>18</v>
      </c>
      <c r="L6" s="3" t="s">
        <v>12</v>
      </c>
      <c r="M6" s="3" t="s">
        <v>13</v>
      </c>
      <c r="N6" s="3" t="s">
        <v>14</v>
      </c>
    </row>
    <row r="7" spans="1:15" ht="163.5" customHeight="1" x14ac:dyDescent="0.25">
      <c r="A7" s="4">
        <v>1</v>
      </c>
      <c r="B7" s="12" t="s">
        <v>25</v>
      </c>
      <c r="C7" s="4" t="s">
        <v>21</v>
      </c>
      <c r="D7" s="5">
        <v>5</v>
      </c>
      <c r="E7" s="6">
        <v>1470</v>
      </c>
      <c r="F7" s="6">
        <v>1490</v>
      </c>
      <c r="G7" s="6">
        <v>1550</v>
      </c>
      <c r="H7" s="7">
        <f>AVERAGE(E7:G7)</f>
        <v>1503.3333333333333</v>
      </c>
      <c r="I7" s="8">
        <f>SQRT(((SUM((POWER(E7-H7,2)),(POWER(F7-H7,2)),(POWER(G7-H7,2)))/(COLUMNS(E7:G7)-1))))</f>
        <v>41.633319989322651</v>
      </c>
      <c r="J7" s="8">
        <f>I7/H7*100</f>
        <v>2.7694004427487351</v>
      </c>
      <c r="K7" s="9">
        <f>((D7/3)*(SUM(E7:G7)))</f>
        <v>7516.666666666667</v>
      </c>
      <c r="L7" s="10">
        <f>K7/D7</f>
        <v>1503.3333333333335</v>
      </c>
      <c r="M7" s="9">
        <f>ROUND(L7,2)</f>
        <v>1503.33</v>
      </c>
      <c r="N7" s="9">
        <f>M7*D7</f>
        <v>7516.65</v>
      </c>
    </row>
    <row r="8" spans="1:15" ht="85.5" customHeight="1" x14ac:dyDescent="0.25">
      <c r="A8" s="11">
        <v>2</v>
      </c>
      <c r="B8" s="12" t="s">
        <v>24</v>
      </c>
      <c r="C8" s="4" t="s">
        <v>21</v>
      </c>
      <c r="D8" s="5">
        <v>30</v>
      </c>
      <c r="E8" s="6">
        <v>390</v>
      </c>
      <c r="F8" s="6">
        <v>393</v>
      </c>
      <c r="G8" s="6">
        <v>396</v>
      </c>
      <c r="H8" s="7">
        <f t="shared" ref="H8:H9" si="0">AVERAGE(E8:G8)</f>
        <v>393</v>
      </c>
      <c r="I8" s="8">
        <f t="shared" ref="I8:I9" si="1">SQRT(((SUM((POWER(E8-H8,2)),(POWER(F8-H8,2)),(POWER(G8-H8,2)))/(COLUMNS(E8:G8)-1))))</f>
        <v>3</v>
      </c>
      <c r="J8" s="8">
        <f t="shared" ref="J8:J9" si="2">I8/H8*100</f>
        <v>0.76335877862595414</v>
      </c>
      <c r="K8" s="9">
        <f>((D8/3)*(SUM(E8:G8)))</f>
        <v>11790</v>
      </c>
      <c r="L8" s="10">
        <f t="shared" ref="L8:L9" si="3">K8/D8</f>
        <v>393</v>
      </c>
      <c r="M8" s="9">
        <f t="shared" ref="M8:M9" si="4">ROUND(L8,2)</f>
        <v>393</v>
      </c>
      <c r="N8" s="9">
        <f t="shared" ref="N8:N9" si="5">M8*D8</f>
        <v>11790</v>
      </c>
    </row>
    <row r="9" spans="1:15" ht="60.75" customHeight="1" x14ac:dyDescent="0.25">
      <c r="A9" s="11">
        <v>3</v>
      </c>
      <c r="B9" s="12" t="s">
        <v>23</v>
      </c>
      <c r="C9" s="4" t="s">
        <v>21</v>
      </c>
      <c r="D9" s="5">
        <v>30</v>
      </c>
      <c r="E9" s="6">
        <v>235</v>
      </c>
      <c r="F9" s="6">
        <v>246</v>
      </c>
      <c r="G9" s="6">
        <v>250</v>
      </c>
      <c r="H9" s="7">
        <f t="shared" si="0"/>
        <v>243.66666666666666</v>
      </c>
      <c r="I9" s="8">
        <f t="shared" si="1"/>
        <v>7.7674534651540288</v>
      </c>
      <c r="J9" s="8">
        <f t="shared" si="2"/>
        <v>3.1877374002000121</v>
      </c>
      <c r="K9" s="9">
        <f t="shared" ref="K9" si="6">((D9/3)*(SUM(E9:G9)))</f>
        <v>7310</v>
      </c>
      <c r="L9" s="10">
        <f t="shared" si="3"/>
        <v>243.66666666666666</v>
      </c>
      <c r="M9" s="9">
        <f t="shared" si="4"/>
        <v>243.67</v>
      </c>
      <c r="N9" s="9">
        <f t="shared" si="5"/>
        <v>7310.0999999999995</v>
      </c>
    </row>
    <row r="10" spans="1:15" ht="18.75" customHeight="1" x14ac:dyDescent="0.25">
      <c r="A10" s="23" t="s">
        <v>15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17">
        <f>SUM(N7:N9)</f>
        <v>26616.75</v>
      </c>
      <c r="O10" s="16"/>
    </row>
    <row r="11" spans="1:15" ht="42" customHeight="1" x14ac:dyDescent="0.25">
      <c r="A11" s="18" t="s">
        <v>22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6"/>
    </row>
  </sheetData>
  <mergeCells count="12">
    <mergeCell ref="A11:N11"/>
    <mergeCell ref="L2:O2"/>
    <mergeCell ref="K5:N5"/>
    <mergeCell ref="A10:M10"/>
    <mergeCell ref="A5:A6"/>
    <mergeCell ref="B5:B6"/>
    <mergeCell ref="C5:C6"/>
    <mergeCell ref="D5:D6"/>
    <mergeCell ref="E5:G5"/>
    <mergeCell ref="H5:J5"/>
    <mergeCell ref="B4:N4"/>
    <mergeCell ref="B3:N3"/>
  </mergeCells>
  <pageMargins left="0.7" right="0.7" top="0.75" bottom="0.75" header="0.3" footer="0.3"/>
  <pageSetup paperSize="9" scale="64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5" sqref="C3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2026-07-29T06:50:51Z</dcterms:modified>
</cp:coreProperties>
</file>