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Общая\Отдел обеспечения конкурентных процедур и материально-технического обеспечения\ПРЯМЫЕ 2026\Лестница Эйфель\"/>
    </mc:Choice>
  </mc:AlternateContent>
  <bookViews>
    <workbookView xWindow="360" yWindow="15" windowWidth="20955" windowHeight="9720"/>
  </bookViews>
  <sheets>
    <sheet name="Лист1" sheetId="1" r:id="rId1"/>
    <sheet name="Лист2" sheetId="2" r:id="rId2"/>
  </sheets>
  <definedNames>
    <definedName name="_xlnm.Print_Area" localSheetId="0">Лист1!$A$1:$U$58</definedName>
  </definedNames>
  <calcPr calcId="162913" refMode="R1C1"/>
</workbook>
</file>

<file path=xl/calcChain.xml><?xml version="1.0" encoding="utf-8"?>
<calcChain xmlns="http://schemas.openxmlformats.org/spreadsheetml/2006/main">
  <c r="G12" i="1" l="1"/>
  <c r="J12" i="1" l="1"/>
  <c r="K12" i="1" s="1"/>
  <c r="L12" i="1"/>
  <c r="M12" i="1" s="1"/>
  <c r="M13" i="1" l="1"/>
  <c r="H14" i="1" s="1"/>
  <c r="M31" i="2"/>
  <c r="K31" i="2"/>
  <c r="I31" i="2"/>
  <c r="G31" i="2"/>
  <c r="E31" i="2"/>
  <c r="M30" i="2"/>
  <c r="K30" i="2"/>
  <c r="I30" i="2"/>
  <c r="G30" i="2"/>
  <c r="E30" i="2"/>
  <c r="M29" i="2"/>
  <c r="K29" i="2"/>
  <c r="I29" i="2"/>
  <c r="G29" i="2"/>
  <c r="E29" i="2"/>
  <c r="M28" i="2"/>
  <c r="K28" i="2"/>
  <c r="I28" i="2"/>
  <c r="G28" i="2"/>
  <c r="E28" i="2"/>
  <c r="M27" i="2"/>
  <c r="K27" i="2"/>
  <c r="I27" i="2"/>
  <c r="G27" i="2"/>
  <c r="E27" i="2"/>
  <c r="M26" i="2"/>
  <c r="K26" i="2"/>
  <c r="I26" i="2"/>
  <c r="G26" i="2"/>
  <c r="E26" i="2"/>
  <c r="M25" i="2"/>
  <c r="K25" i="2"/>
  <c r="I25" i="2"/>
  <c r="G25" i="2"/>
  <c r="E25" i="2"/>
  <c r="M24" i="2"/>
  <c r="K24" i="2"/>
  <c r="I24" i="2"/>
  <c r="G24" i="2"/>
  <c r="E24" i="2"/>
  <c r="M23" i="2"/>
  <c r="K23" i="2"/>
  <c r="I23" i="2"/>
  <c r="G23" i="2"/>
  <c r="E23" i="2"/>
  <c r="M22" i="2"/>
  <c r="K22" i="2"/>
  <c r="I22" i="2"/>
  <c r="G22" i="2"/>
  <c r="E22" i="2"/>
  <c r="M21" i="2"/>
  <c r="K21" i="2"/>
  <c r="I21" i="2"/>
  <c r="G21" i="2"/>
  <c r="E21" i="2"/>
  <c r="M20" i="2"/>
  <c r="K20" i="2"/>
  <c r="I20" i="2"/>
  <c r="G20" i="2"/>
  <c r="E20" i="2"/>
  <c r="M19" i="2"/>
  <c r="K19" i="2"/>
  <c r="I19" i="2"/>
  <c r="G19" i="2"/>
  <c r="E19" i="2"/>
  <c r="M18" i="2"/>
  <c r="K18" i="2"/>
  <c r="I18" i="2"/>
  <c r="G18" i="2"/>
  <c r="E18" i="2"/>
  <c r="M17" i="2"/>
  <c r="K17" i="2"/>
  <c r="I17" i="2"/>
  <c r="G17" i="2"/>
  <c r="E17" i="2"/>
  <c r="M16" i="2"/>
  <c r="K16" i="2"/>
  <c r="I16" i="2"/>
  <c r="G16" i="2"/>
  <c r="E16" i="2"/>
  <c r="M15" i="2"/>
  <c r="K15" i="2"/>
  <c r="I15" i="2"/>
  <c r="G15" i="2"/>
  <c r="E15" i="2"/>
  <c r="M14" i="2"/>
  <c r="K14" i="2"/>
  <c r="I14" i="2"/>
  <c r="G14" i="2"/>
  <c r="E14" i="2"/>
  <c r="M13" i="2"/>
  <c r="K13" i="2"/>
  <c r="I13" i="2"/>
  <c r="G13" i="2"/>
  <c r="E13" i="2"/>
  <c r="M12" i="2"/>
  <c r="K12" i="2"/>
  <c r="I12" i="2"/>
  <c r="G12" i="2"/>
  <c r="E12" i="2"/>
  <c r="M11" i="2"/>
  <c r="K11" i="2"/>
  <c r="I11" i="2"/>
  <c r="G11" i="2"/>
  <c r="E11" i="2"/>
  <c r="M10" i="2"/>
  <c r="K10" i="2"/>
  <c r="I10" i="2"/>
  <c r="G10" i="2"/>
  <c r="E10" i="2"/>
  <c r="M9" i="2"/>
  <c r="K9" i="2"/>
  <c r="I9" i="2"/>
  <c r="G9" i="2"/>
  <c r="E9" i="2"/>
  <c r="M8" i="2"/>
  <c r="K8" i="2"/>
  <c r="I8" i="2"/>
  <c r="G8" i="2"/>
  <c r="E8" i="2"/>
  <c r="M7" i="2"/>
  <c r="K7" i="2"/>
  <c r="I7" i="2"/>
  <c r="G7" i="2"/>
  <c r="E7" i="2"/>
  <c r="M6" i="2"/>
  <c r="K6" i="2"/>
  <c r="I6" i="2"/>
  <c r="G6" i="2"/>
  <c r="E6" i="2"/>
  <c r="M5" i="2"/>
  <c r="K5" i="2"/>
  <c r="I5" i="2"/>
  <c r="G5" i="2"/>
  <c r="E5" i="2"/>
  <c r="M4" i="2"/>
  <c r="K4" i="2"/>
  <c r="I4" i="2"/>
  <c r="G4" i="2"/>
  <c r="E4" i="2"/>
  <c r="M3" i="2"/>
  <c r="M32" i="2" s="1"/>
  <c r="K3" i="2"/>
  <c r="I3" i="2"/>
  <c r="I32" i="2" s="1"/>
  <c r="G3" i="2"/>
  <c r="E3" i="2"/>
  <c r="E32" i="2" s="1"/>
</calcChain>
</file>

<file path=xl/sharedStrings.xml><?xml version="1.0" encoding="utf-8"?>
<sst xmlns="http://schemas.openxmlformats.org/spreadsheetml/2006/main" count="35" uniqueCount="33">
  <si>
    <t>Приложение № 2 к Извещению</t>
  </si>
  <si>
    <t xml:space="preserve">Обоснование начальной (максимальной) цены контракта 
           </t>
  </si>
  <si>
    <t>Характеристики объекта закупки</t>
  </si>
  <si>
    <t>Используемый метод определения НМЦК 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</si>
  <si>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ч.6 ст.22 44-ФЗ) 
Расчет выполнен в соответствии с Методическими рекомендациями, утвержденными приказом МЭР РФ от 02.10.2013 №567</t>
  </si>
  <si>
    <t>Информация о валюте, используемой для формирования цены контракта и расчетов с поставщиком (подрядчиком, исполнителем)</t>
  </si>
  <si>
    <t>Российский рубль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</si>
  <si>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</si>
  <si>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>Оплата производится в рублях по курсу соответствующей валюты, установленному Центральным банком на дату заключения контракта</t>
  </si>
  <si>
    <t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</si>
  <si>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</si>
  <si>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</si>
  <si>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</si>
  <si>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</si>
  <si>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</si>
  <si>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Поставщик 1</t>
  </si>
  <si>
    <t xml:space="preserve">Поставщик 2 </t>
  </si>
  <si>
    <t xml:space="preserve">Поставщик 3 </t>
  </si>
  <si>
    <t>Среднеквадр. отклонение</t>
  </si>
  <si>
    <t>Коэффициент вариации (%)</t>
  </si>
  <si>
    <t>Средняя цена (руб.)</t>
  </si>
  <si>
    <t>НМЦК рын (руб)</t>
  </si>
  <si>
    <t>Цена (руб.)</t>
  </si>
  <si>
    <t>Штука</t>
  </si>
  <si>
    <t xml:space="preserve">На основании проведенного анализа рынка и расчетов, НМЦК составляет:       </t>
  </si>
  <si>
    <t>руб.</t>
  </si>
  <si>
    <t>Дата подготовки обоснования НМЦК:  01.10.2025</t>
  </si>
  <si>
    <t xml:space="preserve"> согласно приложению 1</t>
  </si>
  <si>
    <t>Итого:</t>
  </si>
  <si>
    <t>Лестница трехсекционная индустриального ресура</t>
  </si>
  <si>
    <t>25.99.29.190 — Изделия прочие из недрагоценных металлов, не включенные в другие группировки</t>
  </si>
  <si>
    <t>30.07.2026.</t>
  </si>
  <si>
    <t>Поставка трехсекционной лестницы индустриального ресурса для нужд ФГБУ "РГБ"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</si>
</sst>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₽_-;\-* #,##0.00\ _₽_-;_-* &quot;-&quot;??\ _₽_-;_-@_-"/>
    <numFmt numFmtId="165" formatCode="#,##0.00_р_."/>
    <numFmt numFmtId="166" formatCode="#,##0_р_."/>
  </numFmts>
  <fonts count="20" x14ac:knownFonts="1">
    <font>
      <sz val="11"/>
      <color theme="1"/>
      <name val="Calibri"/>
      <scheme val="minor"/>
    </font>
    <font>
      <sz val="11"/>
      <name val="Calibri"/>
    </font>
    <font>
      <u/>
      <sz val="11"/>
      <color theme="11"/>
      <name val="Calibri"/>
      <scheme val="minor"/>
    </font>
    <font>
      <sz val="8"/>
      <color theme="1"/>
      <name val="Calibri"/>
      <scheme val="minor"/>
    </font>
    <font>
      <sz val="14"/>
      <color theme="1"/>
      <name val="Calibri"/>
      <scheme val="minor"/>
    </font>
    <font>
      <sz val="16"/>
      <color theme="1"/>
      <name val="Calibri"/>
      <scheme val="minor"/>
    </font>
    <font>
      <sz val="10"/>
      <color theme="1"/>
      <name val="Calibri"/>
      <scheme val="minor"/>
    </font>
    <font>
      <sz val="10"/>
      <name val="Arial"/>
    </font>
    <font>
      <b/>
      <sz val="14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0"/>
      <name val="Times New Roman"/>
    </font>
    <font>
      <sz val="11"/>
      <name val="Times New Roman"/>
    </font>
    <font>
      <sz val="9"/>
      <color theme="1"/>
      <name val="Calibri"/>
      <scheme val="minor"/>
    </font>
    <font>
      <sz val="9"/>
      <color theme="1"/>
      <name val="Times New Roman"/>
    </font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164" fontId="15" fillId="0" borderId="0" applyFont="0" applyFill="0" applyBorder="0" applyAlignment="0" applyProtection="0"/>
  </cellStyleXfs>
  <cellXfs count="55">
    <xf numFmtId="0" fontId="0" fillId="0" borderId="0" xfId="0"/>
    <xf numFmtId="0" fontId="0" fillId="0" borderId="0" xfId="0"/>
    <xf numFmtId="2" fontId="0" fillId="0" borderId="0" xfId="0" applyNumberFormat="1"/>
    <xf numFmtId="2" fontId="0" fillId="0" borderId="0" xfId="0" applyNumberFormat="1" applyAlignment="1">
      <alignment horizontal="center" vertical="center"/>
    </xf>
    <xf numFmtId="2" fontId="3" fillId="0" borderId="0" xfId="0" applyNumberFormat="1" applyFont="1" applyAlignment="1">
      <alignment vertical="top" wrapText="1"/>
    </xf>
    <xf numFmtId="2" fontId="4" fillId="0" borderId="0" xfId="0" applyNumberFormat="1" applyFont="1" applyAlignment="1">
      <alignment vertical="top" wrapText="1"/>
    </xf>
    <xf numFmtId="0" fontId="7" fillId="0" borderId="0" xfId="0" applyFont="1"/>
    <xf numFmtId="0" fontId="9" fillId="0" borderId="0" xfId="0" applyFont="1"/>
    <xf numFmtId="2" fontId="10" fillId="0" borderId="3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2" fontId="11" fillId="0" borderId="3" xfId="2" applyNumberFormat="1" applyFont="1" applyBorder="1" applyAlignment="1">
      <alignment horizontal="center" vertical="center" wrapText="1"/>
    </xf>
    <xf numFmtId="2" fontId="10" fillId="0" borderId="3" xfId="0" applyNumberFormat="1" applyFont="1" applyBorder="1" applyAlignment="1">
      <alignment horizontal="center" vertical="center"/>
    </xf>
    <xf numFmtId="2" fontId="10" fillId="0" borderId="3" xfId="2" applyNumberFormat="1" applyFont="1" applyBorder="1" applyAlignment="1">
      <alignment horizontal="center" vertical="center" wrapText="1"/>
    </xf>
    <xf numFmtId="166" fontId="10" fillId="0" borderId="3" xfId="0" applyNumberFormat="1" applyFont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2" fontId="0" fillId="0" borderId="0" xfId="0" applyNumberFormat="1" applyAlignment="1">
      <alignment horizontal="left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165" fontId="16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3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right" vertical="center" wrapText="1"/>
    </xf>
    <xf numFmtId="4" fontId="10" fillId="0" borderId="0" xfId="0" applyNumberFormat="1" applyFont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17" fillId="0" borderId="0" xfId="0" applyFont="1" applyAlignment="1">
      <alignment vertical="center"/>
    </xf>
    <xf numFmtId="2" fontId="13" fillId="0" borderId="0" xfId="0" applyNumberFormat="1" applyFont="1" applyAlignment="1">
      <alignment horizontal="center" vertical="center"/>
    </xf>
    <xf numFmtId="164" fontId="19" fillId="0" borderId="3" xfId="3" applyFont="1" applyBorder="1"/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65" fontId="11" fillId="0" borderId="1" xfId="0" applyNumberFormat="1" applyFont="1" applyBorder="1" applyAlignment="1">
      <alignment horizontal="left" vertical="center" wrapText="1"/>
    </xf>
    <xf numFmtId="165" fontId="11" fillId="0" borderId="4" xfId="0" applyNumberFormat="1" applyFont="1" applyBorder="1" applyAlignment="1">
      <alignment horizontal="left" vertical="center" wrapText="1"/>
    </xf>
    <xf numFmtId="165" fontId="11" fillId="0" borderId="2" xfId="0" applyNumberFormat="1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6" fillId="0" borderId="3" xfId="0" applyFont="1" applyBorder="1" applyAlignment="1">
      <alignment vertical="top" wrapText="1"/>
    </xf>
    <xf numFmtId="0" fontId="10" fillId="0" borderId="3" xfId="0" applyFont="1" applyBorder="1" applyAlignment="1">
      <alignment horizontal="center" vertical="center" wrapText="1"/>
    </xf>
    <xf numFmtId="2" fontId="11" fillId="0" borderId="2" xfId="0" applyNumberFormat="1" applyFont="1" applyBorder="1" applyAlignment="1">
      <alignment horizontal="center" vertical="center" wrapText="1"/>
    </xf>
    <xf numFmtId="2" fontId="10" fillId="0" borderId="3" xfId="0" applyNumberFormat="1" applyFont="1" applyBorder="1" applyAlignment="1">
      <alignment horizontal="center" vertical="center" wrapText="1"/>
    </xf>
    <xf numFmtId="165" fontId="16" fillId="0" borderId="3" xfId="0" applyNumberFormat="1" applyFont="1" applyBorder="1" applyAlignment="1">
      <alignment horizontal="center" vertical="center" wrapText="1"/>
    </xf>
    <xf numFmtId="165" fontId="10" fillId="0" borderId="3" xfId="0" applyNumberFormat="1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ткрывавшаяся гиперссылка" xfId="2" builtinId="9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127992</xdr:colOff>
      <xdr:row>8</xdr:row>
      <xdr:rowOff>76125</xdr:rowOff>
    </xdr:from>
    <xdr:to>
      <xdr:col>3</xdr:col>
      <xdr:colOff>1205506</xdr:colOff>
      <xdr:row>8</xdr:row>
      <xdr:rowOff>560561</xdr:rowOff>
    </xdr:to>
    <xdr:pic>
      <xdr:nvPicPr>
        <xdr:cNvPr id="41392" name="Изображение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12</xdr:col>
      <xdr:colOff>163709</xdr:colOff>
      <xdr:row>10</xdr:row>
      <xdr:rowOff>0</xdr:rowOff>
    </xdr:from>
    <xdr:to>
      <xdr:col>12</xdr:col>
      <xdr:colOff>1360437</xdr:colOff>
      <xdr:row>10</xdr:row>
      <xdr:rowOff>494853</xdr:rowOff>
    </xdr:to>
    <xdr:pic>
      <xdr:nvPicPr>
        <xdr:cNvPr id="41393" name="Изображение 2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10</xdr:col>
      <xdr:colOff>166389</xdr:colOff>
      <xdr:row>10</xdr:row>
      <xdr:rowOff>208359</xdr:rowOff>
    </xdr:from>
    <xdr:to>
      <xdr:col>10</xdr:col>
      <xdr:colOff>907404</xdr:colOff>
      <xdr:row>10</xdr:row>
      <xdr:rowOff>599032</xdr:rowOff>
    </xdr:to>
    <xdr:pic>
      <xdr:nvPicPr>
        <xdr:cNvPr id="41394" name="Picture 1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9</xdr:col>
      <xdr:colOff>146446</xdr:colOff>
      <xdr:row>10</xdr:row>
      <xdr:rowOff>179709</xdr:rowOff>
    </xdr:from>
    <xdr:to>
      <xdr:col>9</xdr:col>
      <xdr:colOff>979363</xdr:colOff>
      <xdr:row>10</xdr:row>
      <xdr:rowOff>627682</xdr:rowOff>
    </xdr:to>
    <xdr:pic>
      <xdr:nvPicPr>
        <xdr:cNvPr id="41395" name="Picture 2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15</xdr:row>
      <xdr:rowOff>0</xdr:rowOff>
    </xdr:from>
    <xdr:to>
      <xdr:col>4</xdr:col>
      <xdr:colOff>296046</xdr:colOff>
      <xdr:row>44</xdr:row>
      <xdr:rowOff>45720</xdr:rowOff>
    </xdr:to>
    <xdr:sp macro="" textlink="">
      <xdr:nvSpPr>
        <xdr:cNvPr id="41431" name="AutoShape 1" descr="https://zakupki.gov.ru/epz/ktru/img/icons/icon_check.svg"/>
        <xdr:cNvSpPr/>
      </xdr:nvSpPr>
      <xdr:spPr bwMode="auto">
        <a:xfrm>
          <a:off x="4733924" y="8334374"/>
          <a:ext cx="296046" cy="6960869"/>
        </a:xfrm>
        <a:prstGeom prst="rect">
          <a:avLst/>
        </a:prstGeom>
        <a:noFill/>
      </xdr:spPr>
    </xdr:sp>
    <xdr:clientData/>
  </xdr:twoCellAnchor>
  <xdr:twoCellAnchor>
    <xdr:from>
      <xdr:col>4</xdr:col>
      <xdr:colOff>281795</xdr:colOff>
      <xdr:row>15</xdr:row>
      <xdr:rowOff>0</xdr:rowOff>
    </xdr:from>
    <xdr:to>
      <xdr:col>5</xdr:col>
      <xdr:colOff>962870</xdr:colOff>
      <xdr:row>18</xdr:row>
      <xdr:rowOff>47624</xdr:rowOff>
    </xdr:to>
    <xdr:sp macro="" textlink="">
      <xdr:nvSpPr>
        <xdr:cNvPr id="41606" name="AutoShape 1" descr="https://zakupki.gov.ru/epz/ktru/img/icons/icon_check.svg"/>
        <xdr:cNvSpPr/>
      </xdr:nvSpPr>
      <xdr:spPr bwMode="auto">
        <a:xfrm>
          <a:off x="5015720" y="8334374"/>
          <a:ext cx="1432703" cy="2009774"/>
        </a:xfrm>
        <a:prstGeom prst="rect">
          <a:avLst/>
        </a:prstGeom>
        <a:noFill/>
      </xdr:spPr>
    </xdr:sp>
    <xdr:clientData/>
  </xdr:twoCellAnchor>
  <xdr:twoCellAnchor>
    <xdr:from>
      <xdr:col>4</xdr:col>
      <xdr:colOff>281795</xdr:colOff>
      <xdr:row>15</xdr:row>
      <xdr:rowOff>0</xdr:rowOff>
    </xdr:from>
    <xdr:to>
      <xdr:col>6</xdr:col>
      <xdr:colOff>1673</xdr:colOff>
      <xdr:row>18</xdr:row>
      <xdr:rowOff>57297</xdr:rowOff>
    </xdr:to>
    <xdr:sp macro="" textlink="">
      <xdr:nvSpPr>
        <xdr:cNvPr id="41609" name="AutoShape 1" descr="https://zakupki.gov.ru/epz/ktru/img/icons/icon_check.svg"/>
        <xdr:cNvSpPr/>
      </xdr:nvSpPr>
      <xdr:spPr bwMode="auto">
        <a:xfrm>
          <a:off x="5284491" y="9301370"/>
          <a:ext cx="1434378" cy="1945731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352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353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354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355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356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357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27783</xdr:colOff>
      <xdr:row>12</xdr:row>
      <xdr:rowOff>0</xdr:rowOff>
    </xdr:from>
    <xdr:to>
      <xdr:col>3</xdr:col>
      <xdr:colOff>323829</xdr:colOff>
      <xdr:row>13</xdr:row>
      <xdr:rowOff>37950</xdr:rowOff>
    </xdr:to>
    <xdr:sp macro="" textlink="">
      <xdr:nvSpPr>
        <xdr:cNvPr id="358" name="AutoShape 1" descr="https://zakupki.gov.ru/epz/ktru/img/icons/icon_check.svg"/>
        <xdr:cNvSpPr/>
      </xdr:nvSpPr>
      <xdr:spPr bwMode="auto">
        <a:xfrm>
          <a:off x="3323433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359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360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361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362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363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364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365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366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367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0</xdr:col>
      <xdr:colOff>1283697</xdr:colOff>
      <xdr:row>12</xdr:row>
      <xdr:rowOff>0</xdr:rowOff>
    </xdr:from>
    <xdr:to>
      <xdr:col>0</xdr:col>
      <xdr:colOff>1572442</xdr:colOff>
      <xdr:row>13</xdr:row>
      <xdr:rowOff>28275</xdr:rowOff>
    </xdr:to>
    <xdr:sp macro="" textlink="">
      <xdr:nvSpPr>
        <xdr:cNvPr id="368" name="AutoShape 1" descr="https://zakupki.gov.ru/epz/ktru/img/icons/icon_check.svg"/>
        <xdr:cNvSpPr/>
      </xdr:nvSpPr>
      <xdr:spPr bwMode="auto">
        <a:xfrm>
          <a:off x="674097" y="39042975"/>
          <a:ext cx="2995" cy="723600"/>
        </a:xfrm>
        <a:prstGeom prst="rect">
          <a:avLst/>
        </a:prstGeom>
        <a:noFill/>
      </xdr:spPr>
    </xdr:sp>
    <xdr:clientData/>
  </xdr:twoCellAnchor>
  <xdr:twoCellAnchor>
    <xdr:from>
      <xdr:col>0</xdr:col>
      <xdr:colOff>1283697</xdr:colOff>
      <xdr:row>12</xdr:row>
      <xdr:rowOff>0</xdr:rowOff>
    </xdr:from>
    <xdr:to>
      <xdr:col>0</xdr:col>
      <xdr:colOff>1572442</xdr:colOff>
      <xdr:row>13</xdr:row>
      <xdr:rowOff>28275</xdr:rowOff>
    </xdr:to>
    <xdr:sp macro="" textlink="">
      <xdr:nvSpPr>
        <xdr:cNvPr id="369" name="AutoShape 1" descr="https://zakupki.gov.ru/epz/ktru/img/icons/icon_check.svg"/>
        <xdr:cNvSpPr/>
      </xdr:nvSpPr>
      <xdr:spPr bwMode="auto">
        <a:xfrm>
          <a:off x="674097" y="39042975"/>
          <a:ext cx="2995" cy="723600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370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371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372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373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374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375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376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377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378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379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380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381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382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383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384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385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386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387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388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389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390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391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392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393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394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395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396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397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398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399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400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401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402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403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404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405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406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407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408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409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410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411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412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413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414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415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416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417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418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419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420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421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422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423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424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425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426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427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428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429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430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431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432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433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434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435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436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37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38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39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40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41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42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43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44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45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46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47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48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49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50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51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52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53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54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55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56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57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58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59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60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61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62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63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64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65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66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67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68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69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70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71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72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73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74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75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76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77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78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79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80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81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82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83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84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85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86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87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88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89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90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91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92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93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94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95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96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97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98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499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00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01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02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03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04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05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06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07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08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09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10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11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12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13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14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15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16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17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18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19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20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21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22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23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24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25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26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27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28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29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30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31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32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533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534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535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291702</xdr:colOff>
      <xdr:row>13</xdr:row>
      <xdr:rowOff>37950</xdr:rowOff>
    </xdr:to>
    <xdr:sp macro="" textlink="">
      <xdr:nvSpPr>
        <xdr:cNvPr id="536" name="AutoShape 1" descr="https://zakupki.gov.ru/epz/ktru/img/icons/icon_check.svg"/>
        <xdr:cNvSpPr/>
      </xdr:nvSpPr>
      <xdr:spPr bwMode="auto">
        <a:xfrm>
          <a:off x="2552700" y="39042975"/>
          <a:ext cx="291702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37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38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39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40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41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42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43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44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45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46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47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48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0</xdr:col>
      <xdr:colOff>1283697</xdr:colOff>
      <xdr:row>12</xdr:row>
      <xdr:rowOff>0</xdr:rowOff>
    </xdr:from>
    <xdr:to>
      <xdr:col>0</xdr:col>
      <xdr:colOff>1572442</xdr:colOff>
      <xdr:row>13</xdr:row>
      <xdr:rowOff>37950</xdr:rowOff>
    </xdr:to>
    <xdr:sp macro="" textlink="">
      <xdr:nvSpPr>
        <xdr:cNvPr id="549" name="AutoShape 1" descr="https://zakupki.gov.ru/epz/ktru/img/icons/icon_check.svg"/>
        <xdr:cNvSpPr/>
      </xdr:nvSpPr>
      <xdr:spPr bwMode="auto">
        <a:xfrm>
          <a:off x="674097" y="39042975"/>
          <a:ext cx="2995" cy="733275"/>
        </a:xfrm>
        <a:prstGeom prst="rect">
          <a:avLst/>
        </a:prstGeom>
        <a:noFill/>
      </xdr:spPr>
    </xdr:sp>
    <xdr:clientData/>
  </xdr:twoCellAnchor>
  <xdr:twoCellAnchor>
    <xdr:from>
      <xdr:col>0</xdr:col>
      <xdr:colOff>1283697</xdr:colOff>
      <xdr:row>12</xdr:row>
      <xdr:rowOff>0</xdr:rowOff>
    </xdr:from>
    <xdr:to>
      <xdr:col>0</xdr:col>
      <xdr:colOff>1572442</xdr:colOff>
      <xdr:row>13</xdr:row>
      <xdr:rowOff>37950</xdr:rowOff>
    </xdr:to>
    <xdr:sp macro="" textlink="">
      <xdr:nvSpPr>
        <xdr:cNvPr id="550" name="AutoShape 1" descr="https://zakupki.gov.ru/epz/ktru/img/icons/icon_check.svg"/>
        <xdr:cNvSpPr/>
      </xdr:nvSpPr>
      <xdr:spPr bwMode="auto">
        <a:xfrm>
          <a:off x="674097" y="39042975"/>
          <a:ext cx="2995" cy="733275"/>
        </a:xfrm>
        <a:prstGeom prst="rect">
          <a:avLst/>
        </a:prstGeom>
        <a:noFill/>
      </xdr:spPr>
    </xdr:sp>
    <xdr:clientData/>
  </xdr:twoCellAnchor>
  <xdr:twoCellAnchor>
    <xdr:from>
      <xdr:col>0</xdr:col>
      <xdr:colOff>1283697</xdr:colOff>
      <xdr:row>12</xdr:row>
      <xdr:rowOff>0</xdr:rowOff>
    </xdr:from>
    <xdr:to>
      <xdr:col>0</xdr:col>
      <xdr:colOff>1572442</xdr:colOff>
      <xdr:row>13</xdr:row>
      <xdr:rowOff>37950</xdr:rowOff>
    </xdr:to>
    <xdr:sp macro="" textlink="">
      <xdr:nvSpPr>
        <xdr:cNvPr id="551" name="AutoShape 1" descr="https://zakupki.gov.ru/epz/ktru/img/icons/icon_check.svg"/>
        <xdr:cNvSpPr/>
      </xdr:nvSpPr>
      <xdr:spPr bwMode="auto">
        <a:xfrm>
          <a:off x="674097" y="39042975"/>
          <a:ext cx="2995" cy="733275"/>
        </a:xfrm>
        <a:prstGeom prst="rect">
          <a:avLst/>
        </a:prstGeom>
        <a:noFill/>
      </xdr:spPr>
    </xdr:sp>
    <xdr:clientData/>
  </xdr:twoCellAnchor>
  <xdr:twoCellAnchor>
    <xdr:from>
      <xdr:col>0</xdr:col>
      <xdr:colOff>1283697</xdr:colOff>
      <xdr:row>12</xdr:row>
      <xdr:rowOff>0</xdr:rowOff>
    </xdr:from>
    <xdr:to>
      <xdr:col>0</xdr:col>
      <xdr:colOff>1572442</xdr:colOff>
      <xdr:row>13</xdr:row>
      <xdr:rowOff>37950</xdr:rowOff>
    </xdr:to>
    <xdr:sp macro="" textlink="">
      <xdr:nvSpPr>
        <xdr:cNvPr id="552" name="AutoShape 1" descr="https://zakupki.gov.ru/epz/ktru/img/icons/icon_check.svg"/>
        <xdr:cNvSpPr/>
      </xdr:nvSpPr>
      <xdr:spPr bwMode="auto">
        <a:xfrm>
          <a:off x="674097" y="39042975"/>
          <a:ext cx="2995" cy="733275"/>
        </a:xfrm>
        <a:prstGeom prst="rect">
          <a:avLst/>
        </a:prstGeom>
        <a:noFill/>
      </xdr:spPr>
    </xdr:sp>
    <xdr:clientData/>
  </xdr:twoCellAnchor>
  <xdr:twoCellAnchor>
    <xdr:from>
      <xdr:col>0</xdr:col>
      <xdr:colOff>1283697</xdr:colOff>
      <xdr:row>12</xdr:row>
      <xdr:rowOff>0</xdr:rowOff>
    </xdr:from>
    <xdr:to>
      <xdr:col>0</xdr:col>
      <xdr:colOff>1572442</xdr:colOff>
      <xdr:row>13</xdr:row>
      <xdr:rowOff>37950</xdr:rowOff>
    </xdr:to>
    <xdr:sp macro="" textlink="">
      <xdr:nvSpPr>
        <xdr:cNvPr id="553" name="AutoShape 1" descr="https://zakupki.gov.ru/epz/ktru/img/icons/icon_check.svg"/>
        <xdr:cNvSpPr/>
      </xdr:nvSpPr>
      <xdr:spPr bwMode="auto">
        <a:xfrm>
          <a:off x="674097" y="39042975"/>
          <a:ext cx="2995" cy="733275"/>
        </a:xfrm>
        <a:prstGeom prst="rect">
          <a:avLst/>
        </a:prstGeom>
        <a:noFill/>
      </xdr:spPr>
    </xdr:sp>
    <xdr:clientData/>
  </xdr:twoCellAnchor>
  <xdr:twoCellAnchor>
    <xdr:from>
      <xdr:col>0</xdr:col>
      <xdr:colOff>1283697</xdr:colOff>
      <xdr:row>12</xdr:row>
      <xdr:rowOff>0</xdr:rowOff>
    </xdr:from>
    <xdr:to>
      <xdr:col>0</xdr:col>
      <xdr:colOff>1572442</xdr:colOff>
      <xdr:row>13</xdr:row>
      <xdr:rowOff>37950</xdr:rowOff>
    </xdr:to>
    <xdr:sp macro="" textlink="">
      <xdr:nvSpPr>
        <xdr:cNvPr id="554" name="AutoShape 1" descr="https://zakupki.gov.ru/epz/ktru/img/icons/icon_check.svg"/>
        <xdr:cNvSpPr/>
      </xdr:nvSpPr>
      <xdr:spPr bwMode="auto">
        <a:xfrm>
          <a:off x="674097" y="39042975"/>
          <a:ext cx="2995" cy="733275"/>
        </a:xfrm>
        <a:prstGeom prst="rect">
          <a:avLst/>
        </a:prstGeom>
        <a:noFill/>
      </xdr:spPr>
    </xdr:sp>
    <xdr:clientData/>
  </xdr:twoCellAnchor>
  <xdr:twoCellAnchor>
    <xdr:from>
      <xdr:col>0</xdr:col>
      <xdr:colOff>1283697</xdr:colOff>
      <xdr:row>12</xdr:row>
      <xdr:rowOff>0</xdr:rowOff>
    </xdr:from>
    <xdr:to>
      <xdr:col>0</xdr:col>
      <xdr:colOff>1572442</xdr:colOff>
      <xdr:row>13</xdr:row>
      <xdr:rowOff>37950</xdr:rowOff>
    </xdr:to>
    <xdr:sp macro="" textlink="">
      <xdr:nvSpPr>
        <xdr:cNvPr id="555" name="AutoShape 1" descr="https://zakupki.gov.ru/epz/ktru/img/icons/icon_check.svg"/>
        <xdr:cNvSpPr/>
      </xdr:nvSpPr>
      <xdr:spPr bwMode="auto">
        <a:xfrm>
          <a:off x="674097" y="39042975"/>
          <a:ext cx="2995" cy="733275"/>
        </a:xfrm>
        <a:prstGeom prst="rect">
          <a:avLst/>
        </a:prstGeom>
        <a:noFill/>
      </xdr:spPr>
    </xdr:sp>
    <xdr:clientData/>
  </xdr:twoCellAnchor>
  <xdr:twoCellAnchor>
    <xdr:from>
      <xdr:col>0</xdr:col>
      <xdr:colOff>1283697</xdr:colOff>
      <xdr:row>12</xdr:row>
      <xdr:rowOff>0</xdr:rowOff>
    </xdr:from>
    <xdr:to>
      <xdr:col>0</xdr:col>
      <xdr:colOff>1572442</xdr:colOff>
      <xdr:row>13</xdr:row>
      <xdr:rowOff>37950</xdr:rowOff>
    </xdr:to>
    <xdr:sp macro="" textlink="">
      <xdr:nvSpPr>
        <xdr:cNvPr id="556" name="AutoShape 1" descr="https://zakupki.gov.ru/epz/ktru/img/icons/icon_check.svg"/>
        <xdr:cNvSpPr/>
      </xdr:nvSpPr>
      <xdr:spPr bwMode="auto">
        <a:xfrm>
          <a:off x="674097" y="39042975"/>
          <a:ext cx="2995" cy="733275"/>
        </a:xfrm>
        <a:prstGeom prst="rect">
          <a:avLst/>
        </a:prstGeom>
        <a:noFill/>
      </xdr:spPr>
    </xdr:sp>
    <xdr:clientData/>
  </xdr:twoCellAnchor>
  <xdr:twoCellAnchor>
    <xdr:from>
      <xdr:col>0</xdr:col>
      <xdr:colOff>1283697</xdr:colOff>
      <xdr:row>12</xdr:row>
      <xdr:rowOff>0</xdr:rowOff>
    </xdr:from>
    <xdr:to>
      <xdr:col>0</xdr:col>
      <xdr:colOff>1572442</xdr:colOff>
      <xdr:row>13</xdr:row>
      <xdr:rowOff>37950</xdr:rowOff>
    </xdr:to>
    <xdr:sp macro="" textlink="">
      <xdr:nvSpPr>
        <xdr:cNvPr id="557" name="AutoShape 1" descr="https://zakupki.gov.ru/epz/ktru/img/icons/icon_check.svg"/>
        <xdr:cNvSpPr/>
      </xdr:nvSpPr>
      <xdr:spPr bwMode="auto">
        <a:xfrm>
          <a:off x="674097" y="39042975"/>
          <a:ext cx="2995" cy="733275"/>
        </a:xfrm>
        <a:prstGeom prst="rect">
          <a:avLst/>
        </a:prstGeom>
        <a:noFill/>
      </xdr:spPr>
    </xdr:sp>
    <xdr:clientData/>
  </xdr:twoCellAnchor>
  <xdr:twoCellAnchor>
    <xdr:from>
      <xdr:col>0</xdr:col>
      <xdr:colOff>1283697</xdr:colOff>
      <xdr:row>12</xdr:row>
      <xdr:rowOff>0</xdr:rowOff>
    </xdr:from>
    <xdr:to>
      <xdr:col>0</xdr:col>
      <xdr:colOff>1572442</xdr:colOff>
      <xdr:row>13</xdr:row>
      <xdr:rowOff>37950</xdr:rowOff>
    </xdr:to>
    <xdr:sp macro="" textlink="">
      <xdr:nvSpPr>
        <xdr:cNvPr id="558" name="AutoShape 1" descr="https://zakupki.gov.ru/epz/ktru/img/icons/icon_check.svg"/>
        <xdr:cNvSpPr/>
      </xdr:nvSpPr>
      <xdr:spPr bwMode="auto">
        <a:xfrm>
          <a:off x="674097" y="39042975"/>
          <a:ext cx="2995" cy="733275"/>
        </a:xfrm>
        <a:prstGeom prst="rect">
          <a:avLst/>
        </a:prstGeom>
        <a:noFill/>
      </xdr:spPr>
    </xdr:sp>
    <xdr:clientData/>
  </xdr:twoCellAnchor>
  <xdr:twoCellAnchor>
    <xdr:from>
      <xdr:col>0</xdr:col>
      <xdr:colOff>1283697</xdr:colOff>
      <xdr:row>12</xdr:row>
      <xdr:rowOff>0</xdr:rowOff>
    </xdr:from>
    <xdr:to>
      <xdr:col>0</xdr:col>
      <xdr:colOff>1572442</xdr:colOff>
      <xdr:row>13</xdr:row>
      <xdr:rowOff>37950</xdr:rowOff>
    </xdr:to>
    <xdr:sp macro="" textlink="">
      <xdr:nvSpPr>
        <xdr:cNvPr id="559" name="AutoShape 1" descr="https://zakupki.gov.ru/epz/ktru/img/icons/icon_check.svg"/>
        <xdr:cNvSpPr/>
      </xdr:nvSpPr>
      <xdr:spPr bwMode="auto">
        <a:xfrm>
          <a:off x="674097" y="39042975"/>
          <a:ext cx="2995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60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61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62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63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27783</xdr:colOff>
      <xdr:row>12</xdr:row>
      <xdr:rowOff>0</xdr:rowOff>
    </xdr:from>
    <xdr:to>
      <xdr:col>3</xdr:col>
      <xdr:colOff>323829</xdr:colOff>
      <xdr:row>13</xdr:row>
      <xdr:rowOff>37950</xdr:rowOff>
    </xdr:to>
    <xdr:sp macro="" textlink="">
      <xdr:nvSpPr>
        <xdr:cNvPr id="564" name="AutoShape 1" descr="https://zakupki.gov.ru/epz/ktru/img/icons/icon_check.svg"/>
        <xdr:cNvSpPr/>
      </xdr:nvSpPr>
      <xdr:spPr bwMode="auto">
        <a:xfrm>
          <a:off x="3323433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65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66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67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68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69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70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71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72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73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74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75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76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77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78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79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80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81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82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83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84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85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86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87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88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89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90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91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92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93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94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95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96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97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98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599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00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01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02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03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04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05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06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07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08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09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10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11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12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13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14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15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16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17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18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19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20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21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22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23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24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25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26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27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28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29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30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31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32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33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34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35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36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37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38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39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40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41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42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43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44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45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46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47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48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49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50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51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52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53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54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55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56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57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58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59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60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61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62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63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64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65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66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67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68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69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70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71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72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73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74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75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76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77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78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79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80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81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82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83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84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85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86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87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88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89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90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91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92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296046</xdr:colOff>
      <xdr:row>13</xdr:row>
      <xdr:rowOff>37950</xdr:rowOff>
    </xdr:to>
    <xdr:sp macro="" textlink="">
      <xdr:nvSpPr>
        <xdr:cNvPr id="693" name="AutoShape 1" descr="https://zakupki.gov.ru/epz/ktru/img/icons/icon_check.svg"/>
        <xdr:cNvSpPr/>
      </xdr:nvSpPr>
      <xdr:spPr bwMode="auto">
        <a:xfrm>
          <a:off x="3295650" y="39042975"/>
          <a:ext cx="296046" cy="733275"/>
        </a:xfrm>
        <a:prstGeom prst="rect">
          <a:avLst/>
        </a:prstGeom>
        <a:noFill/>
      </xdr:spPr>
    </xdr:sp>
    <xdr:clientData/>
  </xdr:twoCellAnchor>
</xdr:wsDr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R53"/>
  <sheetViews>
    <sheetView tabSelected="1" view="pageBreakPreview" topLeftCell="A7" zoomScale="115" workbookViewId="0">
      <selection activeCell="H14" sqref="H14"/>
    </sheetView>
  </sheetViews>
  <sheetFormatPr defaultRowHeight="15" customHeight="1" x14ac:dyDescent="0.25"/>
  <cols>
    <col min="1" max="1" width="11.85546875" style="1" customWidth="1"/>
    <col min="2" max="2" width="28.140625" style="1" customWidth="1"/>
    <col min="3" max="3" width="11.140625" style="1" customWidth="1"/>
    <col min="4" max="4" width="23.85546875" style="1" customWidth="1"/>
    <col min="5" max="5" width="15.140625" style="1" customWidth="1"/>
    <col min="6" max="6" width="10.5703125" style="1" customWidth="1"/>
    <col min="7" max="7" width="17.42578125" style="1" customWidth="1"/>
    <col min="8" max="9" width="17.42578125" style="2" customWidth="1"/>
    <col min="10" max="10" width="18.28515625" style="3" customWidth="1"/>
    <col min="11" max="11" width="15.28515625" style="3" customWidth="1"/>
    <col min="12" max="12" width="11.28515625" style="2" customWidth="1"/>
    <col min="13" max="13" width="26.42578125" style="2" customWidth="1"/>
    <col min="14" max="252" width="9.140625" style="1" customWidth="1"/>
  </cols>
  <sheetData>
    <row r="1" spans="1:25" ht="37.5" x14ac:dyDescent="0.25">
      <c r="G1" s="4"/>
      <c r="H1" s="4"/>
      <c r="I1" s="4"/>
      <c r="J1" s="4"/>
      <c r="K1" s="4"/>
      <c r="L1" s="4"/>
      <c r="M1" s="5" t="s">
        <v>0</v>
      </c>
    </row>
    <row r="3" spans="1:25" ht="43.5" customHeight="1" x14ac:dyDescent="0.35">
      <c r="A3" s="30" t="s">
        <v>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25" ht="27" customHeight="1" x14ac:dyDescent="0.25">
      <c r="A4" s="31" t="s">
        <v>2</v>
      </c>
      <c r="B4" s="32"/>
      <c r="C4" s="33" t="s">
        <v>27</v>
      </c>
      <c r="D4" s="33"/>
      <c r="E4" s="33"/>
      <c r="F4" s="33"/>
      <c r="G4" s="33"/>
      <c r="H4" s="33"/>
      <c r="I4" s="33"/>
      <c r="J4" s="33"/>
      <c r="K4" s="33"/>
      <c r="L4" s="33"/>
      <c r="M4" s="33"/>
    </row>
    <row r="5" spans="1:25" ht="45.75" customHeight="1" x14ac:dyDescent="0.25">
      <c r="A5" s="34" t="s">
        <v>3</v>
      </c>
      <c r="B5" s="34"/>
      <c r="C5" s="35" t="s">
        <v>4</v>
      </c>
      <c r="D5" s="36"/>
      <c r="E5" s="36"/>
      <c r="F5" s="36"/>
      <c r="G5" s="36"/>
      <c r="H5" s="36"/>
      <c r="I5" s="36"/>
      <c r="J5" s="36"/>
      <c r="K5" s="36"/>
      <c r="L5" s="36"/>
      <c r="M5" s="37"/>
    </row>
    <row r="6" spans="1:25" ht="56.25" customHeight="1" x14ac:dyDescent="0.25">
      <c r="A6" s="34" t="s">
        <v>5</v>
      </c>
      <c r="B6" s="34"/>
      <c r="C6" s="38" t="s">
        <v>6</v>
      </c>
      <c r="D6" s="38"/>
      <c r="E6" s="38"/>
      <c r="F6" s="38"/>
      <c r="G6" s="38"/>
      <c r="H6" s="38"/>
      <c r="I6" s="38"/>
      <c r="J6" s="38"/>
      <c r="K6" s="38"/>
      <c r="L6" s="38"/>
      <c r="M6" s="38"/>
      <c r="Q6" s="6"/>
    </row>
    <row r="7" spans="1:25" ht="69.75" customHeight="1" x14ac:dyDescent="0.25">
      <c r="A7" s="31" t="s">
        <v>7</v>
      </c>
      <c r="B7" s="32"/>
      <c r="C7" s="39" t="s">
        <v>8</v>
      </c>
      <c r="D7" s="40"/>
      <c r="E7" s="40"/>
      <c r="F7" s="40"/>
      <c r="G7" s="40"/>
      <c r="H7" s="40"/>
      <c r="I7" s="40"/>
      <c r="J7" s="40"/>
      <c r="K7" s="40"/>
      <c r="L7" s="40"/>
      <c r="M7" s="41"/>
    </row>
    <row r="8" spans="1:25" ht="26.25" customHeight="1" x14ac:dyDescent="0.25">
      <c r="A8" s="42" t="s">
        <v>32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</row>
    <row r="9" spans="1:25" ht="69.75" customHeight="1" x14ac:dyDescent="0.25">
      <c r="A9" s="49" t="s">
        <v>9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</row>
    <row r="10" spans="1:25" s="7" customFormat="1" ht="33" customHeight="1" x14ac:dyDescent="0.25">
      <c r="A10" s="50" t="s">
        <v>10</v>
      </c>
      <c r="B10" s="50" t="s">
        <v>11</v>
      </c>
      <c r="C10" s="50"/>
      <c r="D10" s="51" t="s">
        <v>12</v>
      </c>
      <c r="E10" s="50" t="s">
        <v>13</v>
      </c>
      <c r="F10" s="52" t="s">
        <v>14</v>
      </c>
      <c r="G10" s="8" t="s">
        <v>15</v>
      </c>
      <c r="H10" s="8" t="s">
        <v>16</v>
      </c>
      <c r="I10" s="8" t="s">
        <v>17</v>
      </c>
      <c r="J10" s="9" t="s">
        <v>18</v>
      </c>
      <c r="K10" s="9" t="s">
        <v>19</v>
      </c>
      <c r="L10" s="10" t="s">
        <v>20</v>
      </c>
      <c r="M10" s="11" t="s">
        <v>21</v>
      </c>
    </row>
    <row r="11" spans="1:25" s="7" customFormat="1" ht="52.5" customHeight="1" x14ac:dyDescent="0.25">
      <c r="A11" s="50"/>
      <c r="B11" s="50"/>
      <c r="C11" s="50"/>
      <c r="D11" s="51"/>
      <c r="E11" s="50"/>
      <c r="F11" s="52"/>
      <c r="G11" s="12" t="s">
        <v>22</v>
      </c>
      <c r="H11" s="12" t="s">
        <v>22</v>
      </c>
      <c r="I11" s="10" t="s">
        <v>22</v>
      </c>
      <c r="J11" s="9"/>
      <c r="K11" s="9"/>
      <c r="L11" s="10"/>
      <c r="M11" s="11"/>
    </row>
    <row r="12" spans="1:25" s="7" customFormat="1" ht="64.5" customHeight="1" x14ac:dyDescent="0.25">
      <c r="A12" s="22">
        <v>1</v>
      </c>
      <c r="B12" s="53" t="s">
        <v>29</v>
      </c>
      <c r="C12" s="54"/>
      <c r="D12" s="21" t="s">
        <v>30</v>
      </c>
      <c r="E12" s="21" t="s">
        <v>23</v>
      </c>
      <c r="F12" s="13">
        <v>1</v>
      </c>
      <c r="G12" s="12">
        <f>45420+1000</f>
        <v>46420</v>
      </c>
      <c r="H12" s="12">
        <v>30800</v>
      </c>
      <c r="I12" s="10">
        <v>34345</v>
      </c>
      <c r="J12" s="23">
        <f t="shared" ref="J12" si="0">STDEVA(G12:I12)</f>
        <v>8188.9870150912593</v>
      </c>
      <c r="K12" s="23">
        <f>J12/AVERAGE(G12:I12)*100</f>
        <v>22.020311966363803</v>
      </c>
      <c r="L12" s="14">
        <f t="shared" ref="L12" si="1">ROUND(AVERAGE(G12:I12),2)</f>
        <v>37188.33</v>
      </c>
      <c r="M12" s="14">
        <f t="shared" ref="M12" si="2">F12*L12</f>
        <v>37188.33</v>
      </c>
    </row>
    <row r="13" spans="1:25" s="1" customFormat="1" ht="35.25" customHeight="1" x14ac:dyDescent="0.25">
      <c r="A13" s="44" t="s">
        <v>28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6"/>
      <c r="M13" s="29">
        <f>SUM(M12:M12)</f>
        <v>37188.33</v>
      </c>
    </row>
    <row r="14" spans="1:25" s="1" customFormat="1" ht="54.75" customHeight="1" x14ac:dyDescent="0.25">
      <c r="A14" s="47" t="s">
        <v>24</v>
      </c>
      <c r="B14" s="47"/>
      <c r="C14" s="47"/>
      <c r="D14" s="47"/>
      <c r="E14" s="47"/>
      <c r="F14" s="47"/>
      <c r="G14" s="24"/>
      <c r="H14" s="25">
        <f>M13</f>
        <v>37188.33</v>
      </c>
      <c r="I14" s="48" t="s">
        <v>25</v>
      </c>
      <c r="J14" s="48"/>
      <c r="K14" s="48"/>
      <c r="L14" s="48"/>
      <c r="M14" s="48"/>
    </row>
    <row r="15" spans="1:25" s="1" customFormat="1" ht="14.45" customHeight="1" x14ac:dyDescent="0.25">
      <c r="A15" s="26" t="s">
        <v>26</v>
      </c>
      <c r="B15" s="27" t="s">
        <v>31</v>
      </c>
      <c r="G15" s="2"/>
      <c r="H15" s="2"/>
      <c r="I15" s="28"/>
      <c r="J15" s="28"/>
      <c r="K15" s="2"/>
      <c r="L15" s="2"/>
      <c r="M15" s="2"/>
    </row>
    <row r="16" spans="1:25" s="1" customFormat="1" ht="39" customHeight="1" x14ac:dyDescent="0.25">
      <c r="H16" s="2"/>
      <c r="I16" s="2"/>
      <c r="J16" s="3"/>
      <c r="K16" s="3"/>
      <c r="L16" s="2"/>
      <c r="M16" s="2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</row>
    <row r="17" spans="6:13" ht="54.75" customHeight="1" x14ac:dyDescent="0.25"/>
    <row r="18" spans="6:13" s="1" customFormat="1" ht="54.75" customHeight="1" x14ac:dyDescent="0.25">
      <c r="H18" s="2"/>
      <c r="I18" s="2"/>
      <c r="J18" s="3"/>
      <c r="K18" s="3"/>
      <c r="L18" s="2"/>
      <c r="M18" s="2"/>
    </row>
    <row r="19" spans="6:13" s="1" customFormat="1" ht="54.75" customHeight="1" x14ac:dyDescent="0.25">
      <c r="H19" s="2"/>
      <c r="I19" s="2"/>
      <c r="J19" s="3"/>
      <c r="K19" s="3"/>
      <c r="L19" s="16"/>
      <c r="M19" s="2"/>
    </row>
    <row r="20" spans="6:13" s="1" customFormat="1" ht="54.75" customHeight="1" x14ac:dyDescent="0.25">
      <c r="H20" s="2"/>
      <c r="I20" s="2"/>
      <c r="J20" s="3"/>
      <c r="K20" s="3"/>
      <c r="L20" s="2"/>
      <c r="M20" s="2"/>
    </row>
    <row r="21" spans="6:13" s="1" customFormat="1" ht="54.75" customHeight="1" x14ac:dyDescent="0.25">
      <c r="F21" s="2"/>
      <c r="H21" s="2"/>
      <c r="I21" s="2"/>
      <c r="J21" s="3"/>
      <c r="K21" s="3"/>
      <c r="L21" s="2"/>
      <c r="M21" s="2"/>
    </row>
    <row r="22" spans="6:13" s="1" customFormat="1" ht="54.75" customHeight="1" x14ac:dyDescent="0.25">
      <c r="H22" s="2"/>
      <c r="I22" s="2"/>
      <c r="J22" s="3"/>
      <c r="K22" s="3"/>
      <c r="L22" s="2"/>
      <c r="M22" s="2"/>
    </row>
    <row r="23" spans="6:13" s="1" customFormat="1" ht="54.75" customHeight="1" x14ac:dyDescent="0.25">
      <c r="H23" s="2"/>
      <c r="I23" s="2"/>
      <c r="J23" s="3"/>
      <c r="K23" s="3"/>
      <c r="L23" s="2"/>
      <c r="M23" s="2"/>
    </row>
    <row r="24" spans="6:13" s="1" customFormat="1" ht="54.75" customHeight="1" x14ac:dyDescent="0.25">
      <c r="H24" s="2"/>
      <c r="I24" s="2"/>
      <c r="J24" s="3"/>
      <c r="K24" s="3"/>
      <c r="L24" s="2"/>
      <c r="M24" s="2"/>
    </row>
    <row r="25" spans="6:13" s="1" customFormat="1" ht="54.75" customHeight="1" x14ac:dyDescent="0.25">
      <c r="H25" s="2"/>
      <c r="I25" s="2"/>
      <c r="J25" s="3"/>
      <c r="K25" s="3"/>
      <c r="L25" s="2"/>
      <c r="M25" s="2"/>
    </row>
    <row r="26" spans="6:13" s="1" customFormat="1" ht="54.75" customHeight="1" x14ac:dyDescent="0.25">
      <c r="H26" s="2"/>
      <c r="I26" s="2"/>
      <c r="J26" s="3"/>
      <c r="K26" s="3"/>
      <c r="L26" s="2"/>
      <c r="M26" s="2"/>
    </row>
    <row r="27" spans="6:13" s="1" customFormat="1" ht="54.75" customHeight="1" x14ac:dyDescent="0.25">
      <c r="H27" s="2"/>
      <c r="I27" s="2"/>
      <c r="J27" s="3"/>
      <c r="K27" s="3"/>
      <c r="L27" s="2"/>
      <c r="M27" s="2"/>
    </row>
    <row r="28" spans="6:13" s="1" customFormat="1" ht="54.75" customHeight="1" x14ac:dyDescent="0.25">
      <c r="H28" s="2"/>
      <c r="I28" s="2"/>
      <c r="J28" s="3"/>
      <c r="K28" s="3"/>
      <c r="L28" s="2"/>
      <c r="M28" s="2"/>
    </row>
    <row r="29" spans="6:13" s="1" customFormat="1" ht="54.75" customHeight="1" x14ac:dyDescent="0.25">
      <c r="H29" s="2"/>
      <c r="I29" s="2"/>
      <c r="J29" s="3"/>
      <c r="K29" s="3"/>
      <c r="L29" s="2"/>
      <c r="M29" s="2"/>
    </row>
    <row r="30" spans="6:13" s="1" customFormat="1" ht="166.5" customHeight="1" x14ac:dyDescent="0.25">
      <c r="H30" s="2"/>
      <c r="I30" s="2"/>
      <c r="J30" s="3"/>
      <c r="K30" s="3"/>
      <c r="L30" s="2"/>
      <c r="M30" s="2"/>
    </row>
    <row r="31" spans="6:13" s="1" customFormat="1" ht="141" customHeight="1" x14ac:dyDescent="0.25">
      <c r="H31" s="2"/>
      <c r="I31" s="2"/>
      <c r="J31" s="3"/>
      <c r="K31" s="3"/>
      <c r="L31" s="2"/>
      <c r="M31" s="2"/>
    </row>
    <row r="32" spans="6:13" s="1" customFormat="1" ht="54.75" customHeight="1" x14ac:dyDescent="0.25">
      <c r="H32" s="2"/>
      <c r="I32" s="2"/>
      <c r="J32" s="3"/>
      <c r="K32" s="3"/>
      <c r="L32" s="2"/>
      <c r="M32" s="2"/>
    </row>
    <row r="33" spans="8:13" s="1" customFormat="1" ht="54.75" customHeight="1" x14ac:dyDescent="0.25">
      <c r="H33" s="2"/>
      <c r="I33" s="2"/>
      <c r="J33" s="3"/>
      <c r="K33" s="3"/>
      <c r="L33" s="2"/>
      <c r="M33" s="2"/>
    </row>
    <row r="34" spans="8:13" s="1" customFormat="1" ht="54.75" customHeight="1" x14ac:dyDescent="0.25">
      <c r="H34" s="2"/>
      <c r="I34" s="2"/>
      <c r="J34" s="3"/>
      <c r="K34" s="3"/>
      <c r="L34" s="2"/>
      <c r="M34" s="2"/>
    </row>
    <row r="35" spans="8:13" s="1" customFormat="1" ht="54.75" customHeight="1" x14ac:dyDescent="0.25">
      <c r="H35" s="2"/>
      <c r="I35" s="2"/>
      <c r="J35" s="3"/>
      <c r="K35" s="3"/>
      <c r="L35" s="2"/>
      <c r="M35" s="2"/>
    </row>
    <row r="36" spans="8:13" s="1" customFormat="1" ht="54.75" customHeight="1" x14ac:dyDescent="0.25">
      <c r="H36" s="2"/>
      <c r="I36" s="2"/>
      <c r="J36" s="3"/>
      <c r="K36" s="3"/>
      <c r="L36" s="2"/>
      <c r="M36" s="2"/>
    </row>
    <row r="37" spans="8:13" s="1" customFormat="1" ht="54.75" customHeight="1" x14ac:dyDescent="0.25">
      <c r="H37" s="2"/>
      <c r="I37" s="2"/>
      <c r="J37" s="3"/>
      <c r="K37" s="3"/>
      <c r="L37" s="2"/>
      <c r="M37" s="2"/>
    </row>
    <row r="38" spans="8:13" s="1" customFormat="1" ht="54.75" customHeight="1" x14ac:dyDescent="0.25">
      <c r="H38" s="2"/>
      <c r="I38" s="2"/>
      <c r="J38" s="3"/>
      <c r="K38" s="3"/>
      <c r="L38" s="2"/>
      <c r="M38" s="2"/>
    </row>
    <row r="39" spans="8:13" s="1" customFormat="1" ht="54.75" customHeight="1" x14ac:dyDescent="0.25">
      <c r="H39" s="2"/>
      <c r="I39" s="2"/>
      <c r="J39" s="3"/>
      <c r="K39" s="3"/>
      <c r="L39" s="2"/>
      <c r="M39" s="2"/>
    </row>
    <row r="40" spans="8:13" s="1" customFormat="1" ht="54.75" customHeight="1" x14ac:dyDescent="0.25">
      <c r="H40" s="2"/>
      <c r="I40" s="2"/>
      <c r="J40" s="3"/>
      <c r="K40" s="3"/>
      <c r="L40" s="2"/>
      <c r="M40" s="2"/>
    </row>
    <row r="41" spans="8:13" s="1" customFormat="1" ht="54.75" customHeight="1" x14ac:dyDescent="0.25">
      <c r="H41" s="2"/>
      <c r="I41" s="2"/>
      <c r="J41" s="3"/>
      <c r="K41" s="3"/>
      <c r="L41" s="2"/>
      <c r="M41" s="2"/>
    </row>
    <row r="42" spans="8:13" s="1" customFormat="1" ht="54.75" customHeight="1" x14ac:dyDescent="0.25">
      <c r="H42" s="2"/>
      <c r="I42" s="2"/>
      <c r="J42" s="3"/>
      <c r="K42" s="3"/>
      <c r="L42" s="2"/>
      <c r="M42" s="2"/>
    </row>
    <row r="43" spans="8:13" s="1" customFormat="1" ht="54.75" customHeight="1" x14ac:dyDescent="0.25">
      <c r="H43" s="2"/>
      <c r="I43" s="2"/>
      <c r="J43" s="3"/>
      <c r="K43" s="3"/>
      <c r="L43" s="2"/>
      <c r="M43" s="2"/>
    </row>
    <row r="44" spans="8:13" s="1" customFormat="1" ht="96.75" customHeight="1" x14ac:dyDescent="0.25">
      <c r="H44" s="2"/>
      <c r="I44" s="2"/>
      <c r="J44" s="3"/>
      <c r="K44" s="3"/>
      <c r="L44" s="2"/>
      <c r="M44" s="2"/>
    </row>
    <row r="45" spans="8:13" s="1" customFormat="1" ht="82.5" customHeight="1" x14ac:dyDescent="0.25">
      <c r="H45" s="2"/>
      <c r="I45" s="2"/>
      <c r="J45" s="3"/>
      <c r="K45" s="3"/>
      <c r="L45" s="2"/>
      <c r="M45" s="2"/>
    </row>
    <row r="46" spans="8:13" s="1" customFormat="1" ht="84" customHeight="1" x14ac:dyDescent="0.25">
      <c r="H46" s="2"/>
      <c r="I46" s="2"/>
      <c r="J46" s="3"/>
      <c r="K46" s="3"/>
      <c r="L46" s="2"/>
      <c r="M46" s="2"/>
    </row>
    <row r="47" spans="8:13" s="1" customFormat="1" ht="114" customHeight="1" x14ac:dyDescent="0.25">
      <c r="H47" s="2"/>
      <c r="I47" s="2"/>
      <c r="J47" s="3"/>
      <c r="K47" s="3"/>
      <c r="L47" s="2"/>
      <c r="M47" s="2"/>
    </row>
    <row r="48" spans="8:13" s="1" customFormat="1" ht="109.5" customHeight="1" x14ac:dyDescent="0.25">
      <c r="H48" s="2"/>
      <c r="I48" s="2"/>
      <c r="J48" s="3"/>
      <c r="K48" s="3"/>
      <c r="L48" s="2"/>
      <c r="M48" s="2"/>
    </row>
    <row r="49" spans="8:13" s="1" customFormat="1" ht="106.5" customHeight="1" x14ac:dyDescent="0.25">
      <c r="H49" s="2"/>
      <c r="I49" s="2"/>
      <c r="J49" s="3"/>
      <c r="K49" s="3"/>
      <c r="L49" s="2"/>
      <c r="M49" s="2"/>
    </row>
    <row r="50" spans="8:13" s="1" customFormat="1" ht="54.75" customHeight="1" x14ac:dyDescent="0.25">
      <c r="H50" s="2"/>
      <c r="I50" s="2"/>
      <c r="J50" s="3"/>
      <c r="K50" s="3"/>
      <c r="L50" s="2"/>
      <c r="M50" s="2"/>
    </row>
    <row r="51" spans="8:13" s="1" customFormat="1" ht="54.75" customHeight="1" x14ac:dyDescent="0.25">
      <c r="H51" s="2"/>
      <c r="I51" s="2"/>
      <c r="J51" s="3"/>
      <c r="K51" s="3"/>
      <c r="L51" s="2"/>
      <c r="M51" s="2"/>
    </row>
    <row r="52" spans="8:13" s="1" customFormat="1" ht="54.75" customHeight="1" x14ac:dyDescent="0.25">
      <c r="H52" s="2"/>
      <c r="I52" s="2"/>
      <c r="J52" s="3"/>
      <c r="K52" s="3"/>
      <c r="L52" s="2"/>
      <c r="M52" s="2"/>
    </row>
    <row r="53" spans="8:13" ht="14.45" customHeight="1" x14ac:dyDescent="0.25"/>
  </sheetData>
  <mergeCells count="20">
    <mergeCell ref="A13:L13"/>
    <mergeCell ref="A14:F14"/>
    <mergeCell ref="I14:M14"/>
    <mergeCell ref="A9:M9"/>
    <mergeCell ref="A10:A11"/>
    <mergeCell ref="B10:C11"/>
    <mergeCell ref="D10:D11"/>
    <mergeCell ref="E10:E11"/>
    <mergeCell ref="F10:F11"/>
    <mergeCell ref="B12:C12"/>
    <mergeCell ref="A6:B6"/>
    <mergeCell ref="C6:M6"/>
    <mergeCell ref="A7:B7"/>
    <mergeCell ref="C7:M7"/>
    <mergeCell ref="A8:M8"/>
    <mergeCell ref="A3:M3"/>
    <mergeCell ref="A4:B4"/>
    <mergeCell ref="C4:M4"/>
    <mergeCell ref="A5:B5"/>
    <mergeCell ref="C5:M5"/>
  </mergeCells>
  <pageMargins left="0.7" right="0.7" top="0.75" bottom="0.75" header="0.3" footer="0.3"/>
  <pageSetup paperSize="9" scale="1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32"/>
  <sheetViews>
    <sheetView workbookViewId="0">
      <selection activeCell="R18" sqref="R18"/>
    </sheetView>
  </sheetViews>
  <sheetFormatPr defaultRowHeight="15" customHeight="1" x14ac:dyDescent="0.25"/>
  <cols>
    <col min="5" max="5" width="10.7109375" style="2" customWidth="1"/>
    <col min="6" max="6" width="9.140625" style="2" customWidth="1"/>
    <col min="7" max="8" width="9.28515625" style="2" bestFit="1" customWidth="1"/>
    <col min="9" max="9" width="9.5703125" style="2" bestFit="1" customWidth="1"/>
    <col min="10" max="10" width="9.140625" style="2" customWidth="1"/>
    <col min="11" max="11" width="9.28515625" style="2" bestFit="1" customWidth="1"/>
    <col min="12" max="12" width="11" style="2" customWidth="1"/>
    <col min="13" max="13" width="15.5703125" customWidth="1"/>
  </cols>
  <sheetData>
    <row r="3" spans="2:13" x14ac:dyDescent="0.25">
      <c r="B3" s="17">
        <v>1</v>
      </c>
      <c r="C3" s="18">
        <v>15500</v>
      </c>
      <c r="D3" s="18">
        <v>15500</v>
      </c>
      <c r="E3" s="2">
        <f t="shared" ref="E3:E31" si="0">B3*C3</f>
        <v>15500</v>
      </c>
      <c r="G3" s="2">
        <f t="shared" ref="G3:G5" si="1">C3*0.969999999999999</f>
        <v>15034.999999999984</v>
      </c>
      <c r="H3" s="2">
        <v>15035</v>
      </c>
      <c r="I3" s="2">
        <f t="shared" ref="I3:I31" si="2">H3*B3</f>
        <v>15035</v>
      </c>
      <c r="K3" s="2">
        <f>H3*1.02</f>
        <v>15335.7</v>
      </c>
      <c r="L3" s="2">
        <v>15335.7</v>
      </c>
      <c r="M3" s="2">
        <f t="shared" ref="M3:M31" si="3">L3*B3</f>
        <v>15335.7</v>
      </c>
    </row>
    <row r="4" spans="2:13" x14ac:dyDescent="0.25">
      <c r="B4" s="19">
        <v>10</v>
      </c>
      <c r="C4" s="20">
        <v>1600</v>
      </c>
      <c r="D4" s="20">
        <v>16000</v>
      </c>
      <c r="E4" s="2">
        <f t="shared" si="0"/>
        <v>16000</v>
      </c>
      <c r="G4" s="2">
        <f t="shared" si="1"/>
        <v>1551.9999999999984</v>
      </c>
      <c r="H4" s="2">
        <v>1552</v>
      </c>
      <c r="I4" s="2">
        <f t="shared" si="2"/>
        <v>15520</v>
      </c>
      <c r="K4" s="2">
        <f>H4*1.09</f>
        <v>1691.68</v>
      </c>
      <c r="L4" s="2">
        <v>1691.68</v>
      </c>
      <c r="M4" s="2">
        <f t="shared" si="3"/>
        <v>16916.8</v>
      </c>
    </row>
    <row r="5" spans="2:13" x14ac:dyDescent="0.25">
      <c r="B5" s="19">
        <v>5</v>
      </c>
      <c r="C5" s="20">
        <v>2766.4</v>
      </c>
      <c r="D5" s="20">
        <v>13832</v>
      </c>
      <c r="E5" s="2">
        <f t="shared" si="0"/>
        <v>13832</v>
      </c>
      <c r="G5" s="2">
        <f t="shared" si="1"/>
        <v>2683.4079999999972</v>
      </c>
      <c r="H5" s="2">
        <v>2683</v>
      </c>
      <c r="I5" s="2">
        <f t="shared" si="2"/>
        <v>13415</v>
      </c>
      <c r="K5" s="2">
        <f t="shared" ref="K5:K27" si="4">H5*1.02</f>
        <v>2736.66</v>
      </c>
      <c r="L5" s="2">
        <v>2736.66</v>
      </c>
      <c r="M5" s="2">
        <f t="shared" si="3"/>
        <v>13683.3</v>
      </c>
    </row>
    <row r="6" spans="2:13" x14ac:dyDescent="0.25">
      <c r="B6" s="19">
        <v>3</v>
      </c>
      <c r="C6" s="20">
        <v>3835</v>
      </c>
      <c r="D6" s="20">
        <v>11505</v>
      </c>
      <c r="E6" s="2">
        <f t="shared" si="0"/>
        <v>11505</v>
      </c>
      <c r="G6" s="2">
        <f t="shared" ref="G6:G31" si="5">C6*0.989999999999999</f>
        <v>3796.649999999996</v>
      </c>
      <c r="H6" s="2">
        <v>3796</v>
      </c>
      <c r="I6" s="2">
        <f t="shared" si="2"/>
        <v>11388</v>
      </c>
      <c r="K6" s="2">
        <f>H6*1.01</f>
        <v>3833.96</v>
      </c>
      <c r="L6" s="2">
        <v>3833.96</v>
      </c>
      <c r="M6" s="2">
        <f t="shared" si="3"/>
        <v>11501.880000000001</v>
      </c>
    </row>
    <row r="7" spans="2:13" x14ac:dyDescent="0.25">
      <c r="B7" s="19">
        <v>1</v>
      </c>
      <c r="C7" s="20">
        <v>24271</v>
      </c>
      <c r="D7" s="20">
        <v>24271</v>
      </c>
      <c r="E7" s="2">
        <f t="shared" si="0"/>
        <v>24271</v>
      </c>
      <c r="G7" s="2">
        <f t="shared" si="5"/>
        <v>24028.289999999975</v>
      </c>
      <c r="H7" s="2">
        <v>24028</v>
      </c>
      <c r="I7" s="2">
        <f t="shared" si="2"/>
        <v>24028</v>
      </c>
      <c r="K7" s="2">
        <f t="shared" si="4"/>
        <v>24508.560000000001</v>
      </c>
      <c r="L7" s="2">
        <v>24508.560000000001</v>
      </c>
      <c r="M7" s="2">
        <f t="shared" si="3"/>
        <v>24508.560000000001</v>
      </c>
    </row>
    <row r="8" spans="2:13" x14ac:dyDescent="0.25">
      <c r="B8" s="19">
        <v>10</v>
      </c>
      <c r="C8" s="20">
        <v>414.7</v>
      </c>
      <c r="D8" s="20">
        <v>4147</v>
      </c>
      <c r="E8" s="2">
        <f t="shared" si="0"/>
        <v>4147</v>
      </c>
      <c r="G8" s="2">
        <f>C8*0.91</f>
        <v>377.37700000000001</v>
      </c>
      <c r="H8" s="2">
        <v>377</v>
      </c>
      <c r="I8" s="2">
        <f t="shared" si="2"/>
        <v>3770</v>
      </c>
      <c r="K8" s="2">
        <f>H8*1.06</f>
        <v>399.62</v>
      </c>
      <c r="L8" s="2">
        <v>399.62</v>
      </c>
      <c r="M8" s="2">
        <f t="shared" si="3"/>
        <v>3996.2</v>
      </c>
    </row>
    <row r="9" spans="2:13" x14ac:dyDescent="0.25">
      <c r="B9" s="19">
        <v>10</v>
      </c>
      <c r="C9" s="20">
        <v>420</v>
      </c>
      <c r="D9" s="20">
        <v>4200</v>
      </c>
      <c r="E9" s="2">
        <f t="shared" si="0"/>
        <v>4200</v>
      </c>
      <c r="G9" s="2">
        <f t="shared" si="5"/>
        <v>415.79999999999956</v>
      </c>
      <c r="H9" s="2">
        <v>415</v>
      </c>
      <c r="I9" s="2">
        <f t="shared" si="2"/>
        <v>4150</v>
      </c>
      <c r="K9" s="2">
        <f>H9*1.08</f>
        <v>448.20000000000005</v>
      </c>
      <c r="L9" s="2">
        <v>448.20000000000005</v>
      </c>
      <c r="M9" s="2">
        <f t="shared" si="3"/>
        <v>4482</v>
      </c>
    </row>
    <row r="10" spans="2:13" x14ac:dyDescent="0.25">
      <c r="B10" s="19">
        <v>10</v>
      </c>
      <c r="C10" s="20">
        <v>88.4</v>
      </c>
      <c r="D10" s="20">
        <v>884</v>
      </c>
      <c r="E10" s="2">
        <f t="shared" si="0"/>
        <v>884</v>
      </c>
      <c r="G10" s="2">
        <f>C10*0.959999999999999</f>
        <v>84.863999999999919</v>
      </c>
      <c r="H10" s="2">
        <v>84</v>
      </c>
      <c r="I10" s="2">
        <f t="shared" si="2"/>
        <v>840</v>
      </c>
      <c r="K10" s="2">
        <f t="shared" si="4"/>
        <v>85.68</v>
      </c>
      <c r="L10" s="2">
        <v>85.68</v>
      </c>
      <c r="M10" s="2">
        <f t="shared" si="3"/>
        <v>856.80000000000007</v>
      </c>
    </row>
    <row r="11" spans="2:13" x14ac:dyDescent="0.25">
      <c r="B11" s="19">
        <v>15</v>
      </c>
      <c r="C11" s="20">
        <v>115.7</v>
      </c>
      <c r="D11" s="20">
        <v>1735.5</v>
      </c>
      <c r="E11" s="2">
        <f t="shared" si="0"/>
        <v>1735.5</v>
      </c>
      <c r="G11" s="2">
        <f>C11*0.93</f>
        <v>107.60100000000001</v>
      </c>
      <c r="H11" s="2">
        <v>107</v>
      </c>
      <c r="I11" s="2">
        <f t="shared" si="2"/>
        <v>1605</v>
      </c>
      <c r="K11" s="2">
        <f>H11*1.03</f>
        <v>110.21000000000001</v>
      </c>
      <c r="L11" s="2">
        <v>110.21000000000001</v>
      </c>
      <c r="M11" s="2">
        <f t="shared" si="3"/>
        <v>1653.15</v>
      </c>
    </row>
    <row r="12" spans="2:13" x14ac:dyDescent="0.25">
      <c r="B12" s="19">
        <v>10</v>
      </c>
      <c r="C12" s="20">
        <v>1422.2</v>
      </c>
      <c r="D12" s="20">
        <v>14222</v>
      </c>
      <c r="E12" s="2">
        <f t="shared" si="0"/>
        <v>14222</v>
      </c>
      <c r="G12" s="2">
        <f t="shared" si="5"/>
        <v>1407.9779999999987</v>
      </c>
      <c r="H12" s="2">
        <v>1407</v>
      </c>
      <c r="I12" s="2">
        <f t="shared" si="2"/>
        <v>14070</v>
      </c>
      <c r="K12" s="2">
        <f>H12*1.04</f>
        <v>1463.28</v>
      </c>
      <c r="L12" s="2">
        <v>1463.28</v>
      </c>
      <c r="M12" s="2">
        <f t="shared" si="3"/>
        <v>14632.8</v>
      </c>
    </row>
    <row r="13" spans="2:13" x14ac:dyDescent="0.25">
      <c r="B13" s="19">
        <v>2</v>
      </c>
      <c r="C13" s="20">
        <v>1630</v>
      </c>
      <c r="D13" s="20">
        <v>3260</v>
      </c>
      <c r="E13" s="2">
        <f t="shared" si="0"/>
        <v>3260</v>
      </c>
      <c r="G13" s="2">
        <f t="shared" si="5"/>
        <v>1613.6999999999985</v>
      </c>
      <c r="H13" s="2">
        <v>1613</v>
      </c>
      <c r="I13" s="2">
        <f t="shared" si="2"/>
        <v>3226</v>
      </c>
      <c r="K13" s="2">
        <f t="shared" si="4"/>
        <v>1645.26</v>
      </c>
      <c r="L13" s="2">
        <v>1645.26</v>
      </c>
      <c r="M13" s="2">
        <f t="shared" si="3"/>
        <v>3290.52</v>
      </c>
    </row>
    <row r="14" spans="2:13" x14ac:dyDescent="0.25">
      <c r="B14" s="19">
        <v>10</v>
      </c>
      <c r="C14" s="20">
        <v>284.7</v>
      </c>
      <c r="D14" s="20">
        <v>2847</v>
      </c>
      <c r="E14" s="2">
        <f t="shared" si="0"/>
        <v>2847</v>
      </c>
      <c r="G14" s="2">
        <f t="shared" si="5"/>
        <v>281.85299999999972</v>
      </c>
      <c r="H14" s="2">
        <v>281</v>
      </c>
      <c r="I14" s="2">
        <f t="shared" si="2"/>
        <v>2810</v>
      </c>
      <c r="K14" s="2">
        <f t="shared" si="4"/>
        <v>286.62</v>
      </c>
      <c r="L14" s="2">
        <v>286.62</v>
      </c>
      <c r="M14" s="2">
        <f t="shared" si="3"/>
        <v>2866.2</v>
      </c>
    </row>
    <row r="15" spans="2:13" x14ac:dyDescent="0.25">
      <c r="B15" s="19">
        <v>10</v>
      </c>
      <c r="C15" s="20">
        <v>57.2</v>
      </c>
      <c r="D15" s="20">
        <v>572</v>
      </c>
      <c r="E15" s="2">
        <f t="shared" si="0"/>
        <v>572</v>
      </c>
      <c r="G15" s="2">
        <f>C15*0.949999999999999</f>
        <v>54.339999999999939</v>
      </c>
      <c r="H15" s="2">
        <v>54</v>
      </c>
      <c r="I15" s="2">
        <f t="shared" si="2"/>
        <v>540</v>
      </c>
      <c r="K15" s="2">
        <f t="shared" si="4"/>
        <v>55.08</v>
      </c>
      <c r="L15" s="2">
        <v>55.08</v>
      </c>
      <c r="M15" s="2">
        <f t="shared" si="3"/>
        <v>550.79999999999995</v>
      </c>
    </row>
    <row r="16" spans="2:13" x14ac:dyDescent="0.25">
      <c r="B16" s="19">
        <v>5</v>
      </c>
      <c r="C16" s="20">
        <v>640.9</v>
      </c>
      <c r="D16" s="20">
        <v>3204.5</v>
      </c>
      <c r="E16" s="2">
        <f t="shared" si="0"/>
        <v>3204.5</v>
      </c>
      <c r="G16" s="2">
        <f t="shared" si="5"/>
        <v>634.4909999999993</v>
      </c>
      <c r="H16" s="2">
        <v>634</v>
      </c>
      <c r="I16" s="2">
        <f t="shared" si="2"/>
        <v>3170</v>
      </c>
      <c r="K16" s="2">
        <f>H16*1.05</f>
        <v>665.7</v>
      </c>
      <c r="L16" s="2">
        <v>665.7</v>
      </c>
      <c r="M16" s="2">
        <f t="shared" si="3"/>
        <v>3328.5</v>
      </c>
    </row>
    <row r="17" spans="2:13" x14ac:dyDescent="0.25">
      <c r="B17" s="19">
        <v>19</v>
      </c>
      <c r="C17" s="20">
        <v>720</v>
      </c>
      <c r="D17" s="20">
        <v>13680</v>
      </c>
      <c r="E17" s="2">
        <f t="shared" si="0"/>
        <v>13680</v>
      </c>
      <c r="G17" s="2">
        <f t="shared" si="5"/>
        <v>712.79999999999927</v>
      </c>
      <c r="H17" s="2">
        <v>712</v>
      </c>
      <c r="I17" s="2">
        <f t="shared" si="2"/>
        <v>13528</v>
      </c>
      <c r="K17" s="2">
        <f>H17*1.03</f>
        <v>733.36</v>
      </c>
      <c r="L17" s="2">
        <v>733.36</v>
      </c>
      <c r="M17" s="2">
        <f t="shared" si="3"/>
        <v>13933.84</v>
      </c>
    </row>
    <row r="18" spans="2:13" x14ac:dyDescent="0.25">
      <c r="B18" s="19">
        <v>11</v>
      </c>
      <c r="C18" s="20">
        <v>583</v>
      </c>
      <c r="D18" s="20">
        <v>6413</v>
      </c>
      <c r="E18" s="2">
        <f t="shared" si="0"/>
        <v>6413</v>
      </c>
      <c r="G18" s="2">
        <f t="shared" si="5"/>
        <v>577.16999999999939</v>
      </c>
      <c r="H18" s="2">
        <v>577</v>
      </c>
      <c r="I18" s="2">
        <f t="shared" si="2"/>
        <v>6347</v>
      </c>
      <c r="K18" s="2">
        <f t="shared" si="4"/>
        <v>588.54</v>
      </c>
      <c r="L18" s="2">
        <v>588.54</v>
      </c>
      <c r="M18" s="2">
        <f t="shared" si="3"/>
        <v>6473.94</v>
      </c>
    </row>
    <row r="19" spans="2:13" x14ac:dyDescent="0.25">
      <c r="B19" s="19">
        <v>10</v>
      </c>
      <c r="C19" s="20">
        <v>432</v>
      </c>
      <c r="D19" s="20">
        <v>4320</v>
      </c>
      <c r="E19" s="2">
        <f t="shared" si="0"/>
        <v>4320</v>
      </c>
      <c r="G19" s="2">
        <f t="shared" si="5"/>
        <v>427.67999999999955</v>
      </c>
      <c r="H19" s="2">
        <v>427</v>
      </c>
      <c r="I19" s="2">
        <f t="shared" si="2"/>
        <v>4270</v>
      </c>
      <c r="K19" s="2">
        <f t="shared" si="4"/>
        <v>435.54</v>
      </c>
      <c r="L19" s="2">
        <v>435.54</v>
      </c>
      <c r="M19" s="2">
        <f t="shared" si="3"/>
        <v>4355.4000000000005</v>
      </c>
    </row>
    <row r="20" spans="2:13" x14ac:dyDescent="0.25">
      <c r="B20" s="19">
        <v>28</v>
      </c>
      <c r="C20" s="20">
        <v>672</v>
      </c>
      <c r="D20" s="20">
        <v>18816</v>
      </c>
      <c r="E20" s="2">
        <f t="shared" si="0"/>
        <v>18816</v>
      </c>
      <c r="G20" s="2">
        <f t="shared" si="5"/>
        <v>665.27999999999929</v>
      </c>
      <c r="H20" s="2">
        <v>665</v>
      </c>
      <c r="I20" s="2">
        <f t="shared" si="2"/>
        <v>18620</v>
      </c>
      <c r="K20" s="2">
        <f t="shared" si="4"/>
        <v>678.30000000000007</v>
      </c>
      <c r="L20" s="2">
        <v>678.30000000000007</v>
      </c>
      <c r="M20" s="2">
        <f t="shared" si="3"/>
        <v>18992.400000000001</v>
      </c>
    </row>
    <row r="21" spans="2:13" x14ac:dyDescent="0.25">
      <c r="B21" s="19">
        <v>7</v>
      </c>
      <c r="C21" s="20">
        <v>2706</v>
      </c>
      <c r="D21" s="20">
        <v>18942</v>
      </c>
      <c r="E21" s="2">
        <f t="shared" si="0"/>
        <v>18942</v>
      </c>
      <c r="G21" s="2">
        <f>C21*0.93</f>
        <v>2516.58</v>
      </c>
      <c r="H21" s="2">
        <v>2516</v>
      </c>
      <c r="I21" s="2">
        <f t="shared" si="2"/>
        <v>17612</v>
      </c>
      <c r="K21" s="2">
        <f t="shared" si="4"/>
        <v>2566.3200000000002</v>
      </c>
      <c r="L21" s="2">
        <v>2566.3200000000002</v>
      </c>
      <c r="M21" s="2">
        <f t="shared" si="3"/>
        <v>17964.240000000002</v>
      </c>
    </row>
    <row r="22" spans="2:13" x14ac:dyDescent="0.25">
      <c r="B22" s="19">
        <v>15</v>
      </c>
      <c r="C22" s="20">
        <v>37.700000000000003</v>
      </c>
      <c r="D22" s="20">
        <v>565.5</v>
      </c>
      <c r="E22" s="2">
        <f t="shared" si="0"/>
        <v>565.5</v>
      </c>
      <c r="G22" s="2">
        <f t="shared" si="5"/>
        <v>37.322999999999965</v>
      </c>
      <c r="H22" s="2">
        <v>37</v>
      </c>
      <c r="I22" s="2">
        <f t="shared" si="2"/>
        <v>555</v>
      </c>
      <c r="K22" s="2">
        <f t="shared" si="4"/>
        <v>37.74</v>
      </c>
      <c r="L22" s="2">
        <v>37.74</v>
      </c>
      <c r="M22" s="2">
        <f t="shared" si="3"/>
        <v>566.1</v>
      </c>
    </row>
    <row r="23" spans="2:13" x14ac:dyDescent="0.25">
      <c r="B23" s="19">
        <v>10</v>
      </c>
      <c r="C23" s="20">
        <v>18652</v>
      </c>
      <c r="D23" s="20">
        <v>186520</v>
      </c>
      <c r="E23" s="2">
        <f t="shared" si="0"/>
        <v>186520</v>
      </c>
      <c r="G23" s="2">
        <f t="shared" si="5"/>
        <v>18465.479999999981</v>
      </c>
      <c r="H23" s="2">
        <v>18465</v>
      </c>
      <c r="I23" s="2">
        <f t="shared" si="2"/>
        <v>184650</v>
      </c>
      <c r="K23" s="2">
        <f t="shared" si="4"/>
        <v>18834.3</v>
      </c>
      <c r="L23" s="2">
        <v>18834.3</v>
      </c>
      <c r="M23" s="2">
        <f t="shared" si="3"/>
        <v>188343</v>
      </c>
    </row>
    <row r="24" spans="2:13" x14ac:dyDescent="0.25">
      <c r="B24" s="19">
        <v>1</v>
      </c>
      <c r="C24" s="20">
        <v>15000</v>
      </c>
      <c r="D24" s="20">
        <v>15000</v>
      </c>
      <c r="E24" s="2">
        <f t="shared" si="0"/>
        <v>15000</v>
      </c>
      <c r="G24" s="2">
        <f t="shared" si="5"/>
        <v>14849.999999999985</v>
      </c>
      <c r="H24" s="2">
        <v>14850</v>
      </c>
      <c r="I24" s="2">
        <f t="shared" si="2"/>
        <v>14850</v>
      </c>
      <c r="K24" s="2">
        <f t="shared" si="4"/>
        <v>15147</v>
      </c>
      <c r="L24" s="2">
        <v>15147</v>
      </c>
      <c r="M24" s="2">
        <f t="shared" si="3"/>
        <v>15147</v>
      </c>
    </row>
    <row r="25" spans="2:13" x14ac:dyDescent="0.25">
      <c r="B25" s="19">
        <v>1</v>
      </c>
      <c r="C25" s="20">
        <v>10387</v>
      </c>
      <c r="D25" s="20">
        <v>10387</v>
      </c>
      <c r="E25" s="2">
        <f t="shared" si="0"/>
        <v>10387</v>
      </c>
      <c r="G25" s="2">
        <f t="shared" si="5"/>
        <v>10283.12999999999</v>
      </c>
      <c r="H25" s="2">
        <v>10283</v>
      </c>
      <c r="I25" s="2">
        <f t="shared" si="2"/>
        <v>10283</v>
      </c>
      <c r="K25" s="2">
        <f>H25*1.06</f>
        <v>10899.980000000001</v>
      </c>
      <c r="L25" s="2">
        <v>10899.980000000001</v>
      </c>
      <c r="M25" s="2">
        <f t="shared" si="3"/>
        <v>10899.980000000001</v>
      </c>
    </row>
    <row r="26" spans="2:13" x14ac:dyDescent="0.25">
      <c r="B26" s="19">
        <v>19</v>
      </c>
      <c r="C26" s="20">
        <v>1924</v>
      </c>
      <c r="D26" s="20">
        <v>36556</v>
      </c>
      <c r="E26" s="2">
        <f t="shared" si="0"/>
        <v>36556</v>
      </c>
      <c r="G26" s="2">
        <f t="shared" si="5"/>
        <v>1904.7599999999982</v>
      </c>
      <c r="H26" s="2">
        <v>1904</v>
      </c>
      <c r="I26" s="2">
        <f t="shared" si="2"/>
        <v>36176</v>
      </c>
      <c r="K26" s="2">
        <f>H26*1.04</f>
        <v>1980.16</v>
      </c>
      <c r="L26" s="2">
        <v>1980.16</v>
      </c>
      <c r="M26" s="2">
        <f t="shared" si="3"/>
        <v>37623.040000000001</v>
      </c>
    </row>
    <row r="27" spans="2:13" x14ac:dyDescent="0.25">
      <c r="B27" s="19">
        <v>1</v>
      </c>
      <c r="C27" s="20">
        <v>1952.6</v>
      </c>
      <c r="D27" s="20">
        <v>1952.6</v>
      </c>
      <c r="E27" s="2">
        <f t="shared" si="0"/>
        <v>1952.6</v>
      </c>
      <c r="G27" s="2">
        <f>C27*0.959999999999999</f>
        <v>1874.4959999999978</v>
      </c>
      <c r="H27" s="2">
        <v>1874</v>
      </c>
      <c r="I27" s="2">
        <f t="shared" si="2"/>
        <v>1874</v>
      </c>
      <c r="K27" s="2">
        <f t="shared" si="4"/>
        <v>1911.48</v>
      </c>
      <c r="L27" s="2">
        <v>1911.48</v>
      </c>
      <c r="M27" s="2">
        <f t="shared" si="3"/>
        <v>1911.48</v>
      </c>
    </row>
    <row r="28" spans="2:13" x14ac:dyDescent="0.25">
      <c r="B28" s="19">
        <v>2</v>
      </c>
      <c r="C28" s="20">
        <v>347.1</v>
      </c>
      <c r="D28" s="20">
        <v>694.2</v>
      </c>
      <c r="E28" s="2">
        <f t="shared" si="0"/>
        <v>694.2</v>
      </c>
      <c r="G28" s="2">
        <f>C28*0.939999999999999</f>
        <v>326.27399999999966</v>
      </c>
      <c r="H28" s="2">
        <v>326</v>
      </c>
      <c r="I28" s="2">
        <f t="shared" si="2"/>
        <v>652</v>
      </c>
      <c r="K28" s="2">
        <f>H28*1.03</f>
        <v>335.78000000000003</v>
      </c>
      <c r="L28" s="2">
        <v>335.78000000000003</v>
      </c>
      <c r="M28" s="2">
        <f t="shared" si="3"/>
        <v>671.56000000000006</v>
      </c>
    </row>
    <row r="29" spans="2:13" x14ac:dyDescent="0.25">
      <c r="B29" s="19">
        <v>2</v>
      </c>
      <c r="C29" s="20">
        <v>2124</v>
      </c>
      <c r="D29" s="20">
        <v>4248</v>
      </c>
      <c r="E29" s="2">
        <f t="shared" si="0"/>
        <v>4248</v>
      </c>
      <c r="G29" s="2">
        <f>C29*0.93</f>
        <v>1975.3200000000002</v>
      </c>
      <c r="H29" s="2">
        <v>1975</v>
      </c>
      <c r="I29" s="2">
        <f t="shared" si="2"/>
        <v>3950</v>
      </c>
      <c r="K29" s="2">
        <f>H29*1.01</f>
        <v>1994.75</v>
      </c>
      <c r="L29" s="2">
        <v>1994.75</v>
      </c>
      <c r="M29" s="2">
        <f t="shared" si="3"/>
        <v>3989.5</v>
      </c>
    </row>
    <row r="30" spans="2:13" x14ac:dyDescent="0.25">
      <c r="B30" s="19">
        <v>2</v>
      </c>
      <c r="C30" s="20">
        <v>2251.6</v>
      </c>
      <c r="D30" s="20">
        <v>4503.2</v>
      </c>
      <c r="E30" s="2">
        <f t="shared" si="0"/>
        <v>4503.2</v>
      </c>
      <c r="G30" s="2">
        <f>C30*0.979999999999999</f>
        <v>2206.5679999999975</v>
      </c>
      <c r="H30" s="2">
        <v>2206</v>
      </c>
      <c r="I30" s="2">
        <f t="shared" si="2"/>
        <v>4412</v>
      </c>
      <c r="K30" s="2">
        <f>H30*1.06</f>
        <v>2338.36</v>
      </c>
      <c r="L30" s="2">
        <v>2338.36</v>
      </c>
      <c r="M30" s="2">
        <f t="shared" si="3"/>
        <v>4676.72</v>
      </c>
    </row>
    <row r="31" spans="2:13" x14ac:dyDescent="0.25">
      <c r="B31" s="19">
        <v>15</v>
      </c>
      <c r="C31" s="20">
        <v>334.1</v>
      </c>
      <c r="D31" s="20">
        <v>5011.5</v>
      </c>
      <c r="E31" s="2">
        <f t="shared" si="0"/>
        <v>5011.5</v>
      </c>
      <c r="G31" s="2">
        <f t="shared" si="5"/>
        <v>330.75899999999967</v>
      </c>
      <c r="H31" s="2">
        <v>330</v>
      </c>
      <c r="I31" s="2">
        <f t="shared" si="2"/>
        <v>4950</v>
      </c>
      <c r="K31" s="2">
        <f>H31*1.01</f>
        <v>333.3</v>
      </c>
      <c r="L31" s="2">
        <v>333.3</v>
      </c>
      <c r="M31" s="2">
        <f t="shared" si="3"/>
        <v>4999.5</v>
      </c>
    </row>
    <row r="32" spans="2:13" x14ac:dyDescent="0.25">
      <c r="E32" s="2">
        <f>SUM(E3:E31)</f>
        <v>443789</v>
      </c>
      <c r="I32" s="2">
        <f>SUM(I3:I31)</f>
        <v>436296</v>
      </c>
      <c r="M32" s="2">
        <f>SUM(M3:M31)</f>
        <v>448150.90999999992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Юрий Дубровских</dc:creator>
  <cp:lastModifiedBy>Кравцова Юлия Сергеевна</cp:lastModifiedBy>
  <cp:revision>2</cp:revision>
  <dcterms:created xsi:type="dcterms:W3CDTF">2020-11-24T08:13:00Z</dcterms:created>
  <dcterms:modified xsi:type="dcterms:W3CDTF">2026-07-30T12:51:30Z</dcterms:modified>
  <cp:version>983040</cp:version>
</cp:coreProperties>
</file>