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rkibsrv\Shares\Public\Экономисты\Public\2026\АХС\ЕАТ\обучение охрана труда\"/>
    </mc:Choice>
  </mc:AlternateContent>
  <xr:revisionPtr revIDLastSave="0" documentId="13_ncr:1_{C8F4245B-9E00-49AD-9685-27E59A7D878D}" xr6:coauthVersionLast="47" xr6:coauthVersionMax="47" xr10:uidLastSave="{00000000-0000-0000-0000-000000000000}"/>
  <bookViews>
    <workbookView xWindow="24" yWindow="0" windowWidth="23016" windowHeight="12360" xr2:uid="{00000000-000D-0000-FFFF-FFFF00000000}"/>
  </bookViews>
  <sheets>
    <sheet name="Расчет цены" sheetId="2" r:id="rId1"/>
  </sheets>
  <definedNames>
    <definedName name="_Hlk237525925" localSheetId="0">'Расчет цены'!$B$13</definedName>
    <definedName name="_Hlk237601363" localSheetId="0">'Расчет цены'!$B$14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" i="2" l="1"/>
  <c r="N10" i="2" s="1"/>
  <c r="L10" i="2"/>
  <c r="L9" i="2"/>
  <c r="M9" i="2" s="1"/>
  <c r="N9" i="2" s="1"/>
  <c r="L8" i="2"/>
  <c r="M8" i="2" s="1"/>
  <c r="N8" i="2" s="1"/>
  <c r="L6" i="2"/>
  <c r="M6" i="2" s="1"/>
  <c r="N6" i="2" s="1"/>
  <c r="K10" i="2"/>
  <c r="K11" i="2"/>
  <c r="L11" i="2" s="1"/>
  <c r="M11" i="2" s="1"/>
  <c r="N11" i="2" s="1"/>
  <c r="K9" i="2"/>
  <c r="K8" i="2"/>
  <c r="K7" i="2"/>
  <c r="L7" i="2" s="1"/>
  <c r="M7" i="2" s="1"/>
  <c r="N7" i="2" s="1"/>
  <c r="K6" i="2"/>
  <c r="K5" i="2"/>
  <c r="L5" i="2" s="1"/>
  <c r="M5" i="2" s="1"/>
  <c r="N5" i="2" s="1"/>
  <c r="H4" i="2"/>
  <c r="K4" i="2"/>
  <c r="L4" i="2" s="1"/>
  <c r="M4" i="2" s="1"/>
  <c r="N4" i="2" s="1"/>
  <c r="N12" i="2" l="1"/>
  <c r="H13" i="2" s="1"/>
  <c r="J5" i="2"/>
  <c r="H5" i="2"/>
  <c r="I5" i="2" s="1"/>
  <c r="H10" i="2"/>
  <c r="I10" i="2" s="1"/>
  <c r="J10" i="2" s="1"/>
  <c r="H8" i="2"/>
  <c r="I8" i="2" s="1"/>
  <c r="J8" i="2" s="1"/>
  <c r="H7" i="2"/>
  <c r="I7" i="2" s="1"/>
  <c r="J7" i="2" s="1"/>
  <c r="H6" i="2"/>
  <c r="I6" i="2" s="1"/>
  <c r="J6" i="2" s="1"/>
  <c r="I4" i="2"/>
  <c r="J4" i="2" s="1"/>
  <c r="H11" i="2" l="1"/>
  <c r="I11" i="2" s="1"/>
  <c r="J11" i="2" s="1"/>
  <c r="H9" i="2"/>
  <c r="I9" i="2" s="1"/>
  <c r="J9" i="2" s="1"/>
</calcChain>
</file>

<file path=xl/sharedStrings.xml><?xml version="1.0" encoding="utf-8"?>
<sst xmlns="http://schemas.openxmlformats.org/spreadsheetml/2006/main" count="41" uniqueCount="34">
  <si>
    <t>№</t>
  </si>
  <si>
    <t>Ед. изм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</si>
  <si>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</si>
  <si>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</si>
  <si>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</si>
  <si>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Цена за единицу изм. (руб.)</t>
  </si>
  <si>
    <t>Цена за единицу изм. с округлением (вниз) до сотых долей после запятой (руб.)</t>
  </si>
  <si>
    <t>рублей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</si>
  <si>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</si>
  <si>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</si>
  <si>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Расчет Н(М)ЦК, ЦКЕП произвел:</t>
  </si>
  <si>
    <t>Коммерческие предложения (руб./ед.изм.)</t>
  </si>
  <si>
    <t>ИТОГО:</t>
  </si>
  <si>
    <t>Н(М)ЦК, определяемая методом сопоставимых рыночных цен (анализа рынка)*</t>
  </si>
  <si>
    <t>Н(М)ЦК  с учетом округления цены за единицу (руб.)</t>
  </si>
  <si>
    <t>Однородность совокупности значений выявленных цен, используемых в расчете Н(М)ЦК</t>
  </si>
  <si>
    <t xml:space="preserve">     В результате проведенного расчета Н(М)ЦК, ЦКЕП контракта составила:</t>
  </si>
  <si>
    <t xml:space="preserve"> Кол-во</t>
  </si>
  <si>
    <t>Обоснование начальной (максимальной) цены контракта</t>
  </si>
  <si>
    <t>руководитель контрактной службы</t>
  </si>
  <si>
    <t>Усл.ед.</t>
  </si>
  <si>
    <t>Наименование услуг</t>
  </si>
  <si>
    <t>Обучение по программе «Общие вопросы охраны труда и функционирования системы управления охраной труда»</t>
  </si>
  <si>
    <t>Обучение по программе: «Безопасные методы и приемы выполнения работ при воздействии вредных и (или) опасных производственных факторов, источников опасности, идентифицированных в рамках специальной оценки условий труда и оценки профессиональных рисков»</t>
  </si>
  <si>
    <t>Обучение по программе «Безопасные методы и приемы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труда», модуль «работы, связанные с опасностью поражения персонала электрическим током»;</t>
  </si>
  <si>
    <t>Обучение по программе «Безопасные методы и приемы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труда», модуль «работы, связанные с эксплуатацией сосудов, работающих под избыточным давлением».</t>
  </si>
  <si>
    <t>Обучение по программе «Безопасные методы и приемы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труда», модуль «работы с радиоактивными веществами и источниками ионизирующих излучений».</t>
  </si>
  <si>
    <t>Обучение по программе «Оказание первой помощи пострадавшим»</t>
  </si>
  <si>
    <t>Обучение по программе «Использование (применение) средств индивидуальной защиты</t>
  </si>
  <si>
    <t>Обучение по программе «Безопасная эксплуатация электроустановок», включая подготовку к очередной и внеочередной проверкам знаний на III, IV группу по электробезопасности до 1000В.</t>
  </si>
  <si>
    <t>Поставщик №1 
вх. № 1793 от 31.08.2026
в ответ на исх.№1682 от 31.08.2026</t>
  </si>
  <si>
    <t>Поставщик №2 
вх. № 1792 от 31.08.2026
в ответ на исх.№1681 от 31.08.2026</t>
  </si>
  <si>
    <t>Поставщик №3 
вх. № 1794 от 31.08.2026
в ответ на исх.№1683 от 31.08.2026</t>
  </si>
  <si>
    <t>Панова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</si>
</sst>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6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3">
    <xf numFmtId="0" fontId="0" fillId="0" borderId="0" xfId="0"/>
    <xf numFmtId="0" fontId="9" fillId="0" borderId="0" xfId="0" applyFont="1" applyAlignment="1">
      <alignment horizontal="center" vertical="top"/>
    </xf>
    <xf numFmtId="0" fontId="9" fillId="0" borderId="0" xfId="0" applyFont="1"/>
    <xf numFmtId="0" fontId="1" fillId="0" borderId="1" xfId="0" applyFont="1" applyBorder="1" applyAlignment="1">
      <alignment horizontal="center" vertical="top" wrapText="1"/>
    </xf>
    <xf numFmtId="2" fontId="10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applyFont="1" applyFill="1" applyAlignment="1" applyProtection="1">
      <alignment vertical="center"/>
      <protection locked="0"/>
    </xf>
    <xf numFmtId="0" fontId="11" fillId="0" borderId="0" xfId="0" applyFont="1"/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0" xfId="0" applyFont="1"/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Fill="1" applyAlignment="1" applyProtection="1">
      <alignment horizontal="center" vertical="center"/>
      <protection locked="0"/>
    </xf>
    <xf numFmtId="0" fontId="10" fillId="0" borderId="0" xfId="0" applyFont="1" applyBorder="1" applyAlignment="1">
      <alignment vertical="center"/>
    </xf>
    <xf numFmtId="2" fontId="4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6" fillId="0" borderId="0" xfId="0" applyFont="1" applyAlignment="1" applyProtection="1">
      <alignment horizontal="center" vertical="top" wrapText="1"/>
      <protection locked="0"/>
    </xf>
    <xf numFmtId="0" fontId="9" fillId="0" borderId="0" xfId="0" applyFont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14" fontId="6" fillId="0" borderId="0" xfId="0" applyNumberFormat="1" applyFont="1" applyAlignment="1" applyProtection="1">
      <alignment horizontal="left" vertical="top" wrapText="1"/>
      <protection locked="0"/>
    </xf>
    <xf numFmtId="0" fontId="12" fillId="2" borderId="1" xfId="0" applyFont="1" applyFill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6" fillId="0" borderId="0" xfId="0" applyFont="1" applyAlignment="1" applyProtection="1">
      <alignment horizontal="center" wrapText="1"/>
      <protection locked="0"/>
    </xf>
    <xf numFmtId="0" fontId="10" fillId="0" borderId="0" xfId="0" applyFont="1" applyBorder="1" applyAlignment="1">
      <alignment horizontal="right" vertical="center"/>
    </xf>
    <xf numFmtId="0" fontId="12" fillId="3" borderId="1" xfId="0" applyFont="1" applyFill="1" applyBorder="1" applyAlignment="1">
      <alignment horizontal="center" vertical="top" wrapText="1"/>
    </xf>
    <xf numFmtId="0" fontId="13" fillId="0" borderId="2" xfId="0" applyFont="1" applyBorder="1" applyAlignment="1">
      <alignment horizontal="justify" vertical="center" wrapText="1"/>
    </xf>
    <xf numFmtId="0" fontId="13" fillId="0" borderId="2" xfId="0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10" fillId="0" borderId="0" xfId="0" applyFont="1" applyBorder="1" applyAlignment="1">
      <alignment horizontal="right" vertical="center"/>
    </xf>
    <xf numFmtId="2" fontId="1" fillId="0" borderId="3" xfId="0" applyNumberFormat="1" applyFont="1" applyFill="1" applyBorder="1" applyAlignment="1">
      <alignment horizontal="center" vertical="top" wrapText="1"/>
    </xf>
    <xf numFmtId="2" fontId="1" fillId="0" borderId="6" xfId="0" applyNumberFormat="1" applyFont="1" applyFill="1" applyBorder="1" applyAlignment="1">
      <alignment horizontal="center" vertical="top" wrapText="1"/>
    </xf>
    <xf numFmtId="2" fontId="1" fillId="0" borderId="7" xfId="0" applyNumberFormat="1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9" fillId="0" borderId="0" xfId="0" applyFont="1" applyAlignment="1">
      <alignment horizontal="left" wrapText="1"/>
    </xf>
    <xf numFmtId="0" fontId="12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2</xdr:row>
      <xdr:rowOff>952500</xdr:rowOff>
    </xdr:from>
    <xdr:to>
      <xdr:col>10</xdr:col>
      <xdr:colOff>0</xdr:colOff>
      <xdr:row>2</xdr:row>
      <xdr:rowOff>1304925</xdr:rowOff>
    </xdr:to>
    <xdr:pic>
      <xdr:nvPicPr>
        <xdr:cNvPr id="2990" name="Picture 1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2038350"/>
          <a:ext cx="9144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2</xdr:row>
      <xdr:rowOff>923925</xdr:rowOff>
    </xdr:from>
    <xdr:to>
      <xdr:col>8</xdr:col>
      <xdr:colOff>857250</xdr:colOff>
      <xdr:row>2</xdr:row>
      <xdr:rowOff>1362075</xdr:rowOff>
    </xdr:to>
    <xdr:pic>
      <xdr:nvPicPr>
        <xdr:cNvPr id="2991" name="Picture 2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2009775"/>
          <a:ext cx="8382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335280</xdr:colOff>
      <xdr:row>2</xdr:row>
      <xdr:rowOff>1638300</xdr:rowOff>
    </xdr:from>
    <xdr:to>
      <xdr:col>10</xdr:col>
      <xdr:colOff>1335405</xdr:colOff>
      <xdr:row>2</xdr:row>
      <xdr:rowOff>1996440</xdr:rowOff>
    </xdr:to>
    <xdr:pic>
      <xdr:nvPicPr>
        <xdr:cNvPr id="2992" name="Picture 5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2712720"/>
          <a:ext cx="1000125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249873</xdr:colOff>
      <xdr:row>2</xdr:row>
      <xdr:rowOff>1522412</xdr:rowOff>
    </xdr:from>
    <xdr:to>
      <xdr:col>10</xdr:col>
      <xdr:colOff>402273</xdr:colOff>
      <xdr:row>2</xdr:row>
      <xdr:rowOff>1751012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07FF8A58-F4CC-479C-A63D-14697552F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7953" y="2596832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6"/>
  <sheetViews>
    <sheetView showGridLines="0" tabSelected="1" topLeftCell="B7" zoomScaleNormal="100" workbookViewId="0">
      <selection activeCell="L15" sqref="L15"/>
    </sheetView>
  </sheetViews>
  <sheetFormatPr defaultColWidth="9.109375" defaultRowHeight="13.2" x14ac:dyDescent="0.25"/>
  <cols>
    <col min="1" max="1" width="5.5546875" style="2" customWidth="1"/>
    <col min="2" max="2" width="54.77734375" style="2" customWidth="1"/>
    <col min="3" max="3" width="5.88671875" style="20" customWidth="1"/>
    <col min="4" max="4" width="6.88671875" style="2" customWidth="1"/>
    <col min="5" max="5" width="12.6640625" style="2" customWidth="1"/>
    <col min="6" max="6" width="12.88671875" style="2" customWidth="1"/>
    <col min="7" max="7" width="13" style="2" customWidth="1"/>
    <col min="8" max="8" width="15.44140625" style="2" customWidth="1"/>
    <col min="9" max="9" width="12.88671875" style="2" customWidth="1"/>
    <col min="10" max="10" width="14" style="2" customWidth="1"/>
    <col min="11" max="11" width="22.21875" style="2" customWidth="1"/>
    <col min="12" max="12" width="13.44140625" style="2" bestFit="1" customWidth="1"/>
    <col min="13" max="14" width="10.6640625" style="2" customWidth="1"/>
    <col min="15" max="16384" width="9.109375" style="2"/>
  </cols>
  <sheetData>
    <row r="1" spans="1:14" ht="29.25" customHeight="1" x14ac:dyDescent="0.25">
      <c r="A1" s="35" t="s">
        <v>18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 ht="56.25" customHeight="1" x14ac:dyDescent="0.25">
      <c r="A2" s="36" t="s">
        <v>0</v>
      </c>
      <c r="B2" s="37" t="s">
        <v>21</v>
      </c>
      <c r="C2" s="37" t="s">
        <v>17</v>
      </c>
      <c r="D2" s="37" t="s">
        <v>1</v>
      </c>
      <c r="E2" s="50" t="s">
        <v>11</v>
      </c>
      <c r="F2" s="51"/>
      <c r="G2" s="52"/>
      <c r="H2" s="45" t="s">
        <v>15</v>
      </c>
      <c r="I2" s="46"/>
      <c r="J2" s="47"/>
      <c r="K2" s="48" t="s">
        <v>13</v>
      </c>
      <c r="L2" s="48"/>
      <c r="M2" s="48"/>
      <c r="N2" s="48"/>
    </row>
    <row r="3" spans="1:14" ht="163.19999999999999" customHeight="1" x14ac:dyDescent="0.25">
      <c r="A3" s="37"/>
      <c r="B3" s="38"/>
      <c r="C3" s="38"/>
      <c r="D3" s="38"/>
      <c r="E3" s="23" t="s">
        <v>30</v>
      </c>
      <c r="F3" s="23" t="s">
        <v>31</v>
      </c>
      <c r="G3" s="29" t="s">
        <v>32</v>
      </c>
      <c r="H3" s="3" t="s">
        <v>4</v>
      </c>
      <c r="I3" s="3" t="s">
        <v>2</v>
      </c>
      <c r="J3" s="15" t="s">
        <v>3</v>
      </c>
      <c r="K3" s="16" t="s">
        <v>9</v>
      </c>
      <c r="L3" s="17" t="s">
        <v>5</v>
      </c>
      <c r="M3" s="17" t="s">
        <v>6</v>
      </c>
      <c r="N3" s="17" t="s">
        <v>14</v>
      </c>
    </row>
    <row r="4" spans="1:14" ht="24" x14ac:dyDescent="0.25">
      <c r="A4" s="21">
        <v>1</v>
      </c>
      <c r="B4" s="30" t="s">
        <v>22</v>
      </c>
      <c r="C4" s="31">
        <v>4</v>
      </c>
      <c r="D4" s="26" t="s">
        <v>20</v>
      </c>
      <c r="E4" s="24">
        <v>2000</v>
      </c>
      <c r="F4" s="24">
        <v>1800</v>
      </c>
      <c r="G4" s="24">
        <v>1400</v>
      </c>
      <c r="H4" s="25">
        <f>AVERAGE(E4:G4)</f>
        <v>1733.3333333333333</v>
      </c>
      <c r="I4" s="25">
        <f>SQRT(((SUM((POWER(G4-H4,2)),(POWER(F4-H4,2)),(POWER(E4-H4,2)))/(COLUMNS(E4:G4)-1))))</f>
        <v>305.50504633038935</v>
      </c>
      <c r="J4" s="25">
        <f>I4/H4*100</f>
        <v>17.62529113444554</v>
      </c>
      <c r="K4" s="32">
        <f>((C4/3)*(SUM(E4:G4)))</f>
        <v>6933.333333333333</v>
      </c>
      <c r="L4" s="32">
        <f>K4/C4</f>
        <v>1733.3333333333333</v>
      </c>
      <c r="M4" s="32">
        <f>ROUNDDOWN(L4,2)</f>
        <v>1733.33</v>
      </c>
      <c r="N4" s="32">
        <f>M4*C4</f>
        <v>6933.32</v>
      </c>
    </row>
    <row r="5" spans="1:14" ht="48" x14ac:dyDescent="0.25">
      <c r="A5" s="21">
        <v>2</v>
      </c>
      <c r="B5" s="30" t="s">
        <v>23</v>
      </c>
      <c r="C5" s="31">
        <v>34</v>
      </c>
      <c r="D5" s="26" t="s">
        <v>20</v>
      </c>
      <c r="E5" s="24">
        <v>3000</v>
      </c>
      <c r="F5" s="24">
        <v>1800</v>
      </c>
      <c r="G5" s="24">
        <v>2200</v>
      </c>
      <c r="H5" s="25">
        <f>AVERAGE(E5:G5)</f>
        <v>2333.3333333333335</v>
      </c>
      <c r="I5" s="25">
        <f>SQRT(((SUM((POWER(G5-H5,2)),(POWER(F5-H5,2)),(POWER(E5-H5,2)))/(COLUMNS(E5:G5)-1))))</f>
        <v>611.0100926607787</v>
      </c>
      <c r="J5" s="25">
        <f>I5/H5*100</f>
        <v>26.186146828319085</v>
      </c>
      <c r="K5" s="32">
        <f>((C5/3)*(SUM(E5:G5)))</f>
        <v>79333.333333333343</v>
      </c>
      <c r="L5" s="14">
        <f>K5/C5</f>
        <v>2333.3333333333335</v>
      </c>
      <c r="M5" s="13">
        <f>ROUNDDOWN(L5,2)</f>
        <v>2333.33</v>
      </c>
      <c r="N5" s="13">
        <f>M5*C5</f>
        <v>79333.22</v>
      </c>
    </row>
    <row r="6" spans="1:14" ht="72" x14ac:dyDescent="0.25">
      <c r="A6" s="21">
        <v>3</v>
      </c>
      <c r="B6" s="30" t="s">
        <v>24</v>
      </c>
      <c r="C6" s="31">
        <v>5</v>
      </c>
      <c r="D6" s="26" t="s">
        <v>20</v>
      </c>
      <c r="E6" s="24">
        <v>750</v>
      </c>
      <c r="F6" s="24">
        <v>1200</v>
      </c>
      <c r="G6" s="24">
        <v>1000</v>
      </c>
      <c r="H6" s="25">
        <f>AVERAGE(E6:G6)</f>
        <v>983.33333333333337</v>
      </c>
      <c r="I6" s="25">
        <f>SQRT(((SUM((POWER(G6-H6,2)),(POWER(F6-H6,2)),(POWER(E6-H6,2)))/(COLUMNS(E6:G6)-1))))</f>
        <v>225.46248764114469</v>
      </c>
      <c r="J6" s="25">
        <f>I6/H6*100</f>
        <v>22.928388573675733</v>
      </c>
      <c r="K6" s="32">
        <f>((C6/3)*(SUM(E6:G6)))</f>
        <v>4916.666666666667</v>
      </c>
      <c r="L6" s="14">
        <f>K6/C6</f>
        <v>983.33333333333337</v>
      </c>
      <c r="M6" s="13">
        <f>ROUNDDOWN(L6,2)</f>
        <v>983.33</v>
      </c>
      <c r="N6" s="13">
        <f>M6*C6</f>
        <v>4916.6500000000005</v>
      </c>
    </row>
    <row r="7" spans="1:14" ht="72" x14ac:dyDescent="0.25">
      <c r="A7" s="21">
        <v>4</v>
      </c>
      <c r="B7" s="30" t="s">
        <v>25</v>
      </c>
      <c r="C7" s="31">
        <v>7</v>
      </c>
      <c r="D7" s="26" t="s">
        <v>20</v>
      </c>
      <c r="E7" s="24">
        <v>750</v>
      </c>
      <c r="F7" s="24">
        <v>1200</v>
      </c>
      <c r="G7" s="24">
        <v>1000</v>
      </c>
      <c r="H7" s="25">
        <f>AVERAGE(E7:G7)</f>
        <v>983.33333333333337</v>
      </c>
      <c r="I7" s="25">
        <f>SQRT(((SUM((POWER(G7-H7,2)),(POWER(F7-H7,2)),(POWER(E7-H7,2)))/(COLUMNS(E7:G7)-1))))</f>
        <v>225.46248764114469</v>
      </c>
      <c r="J7" s="25">
        <f>I7/H7*100</f>
        <v>22.928388573675733</v>
      </c>
      <c r="K7" s="32">
        <f>((C7/3)*(SUM(E7:G7)))</f>
        <v>6883.3333333333339</v>
      </c>
      <c r="L7" s="14">
        <f>K7/C7</f>
        <v>983.33333333333337</v>
      </c>
      <c r="M7" s="13">
        <f>ROUNDDOWN(L7,2)</f>
        <v>983.33</v>
      </c>
      <c r="N7" s="13">
        <f>M7*C7</f>
        <v>6883.31</v>
      </c>
    </row>
    <row r="8" spans="1:14" ht="72" x14ac:dyDescent="0.25">
      <c r="A8" s="21">
        <v>5</v>
      </c>
      <c r="B8" s="30" t="s">
        <v>26</v>
      </c>
      <c r="C8" s="31">
        <v>7</v>
      </c>
      <c r="D8" s="26" t="s">
        <v>20</v>
      </c>
      <c r="E8" s="24">
        <v>750</v>
      </c>
      <c r="F8" s="24">
        <v>1200</v>
      </c>
      <c r="G8" s="24">
        <v>1000</v>
      </c>
      <c r="H8" s="25">
        <f>AVERAGE(E8:G8)</f>
        <v>983.33333333333337</v>
      </c>
      <c r="I8" s="25">
        <f>SQRT(((SUM((POWER(G8-H8,2)),(POWER(F8-H8,2)),(POWER(E8-H8,2)))/(COLUMNS(E8:G8)-1))))</f>
        <v>225.46248764114469</v>
      </c>
      <c r="J8" s="25">
        <f>I8/H8*100</f>
        <v>22.928388573675733</v>
      </c>
      <c r="K8" s="32">
        <f>((C8/3)*(SUM(E8:G8)))</f>
        <v>6883.3333333333339</v>
      </c>
      <c r="L8" s="14">
        <f>K8/C8</f>
        <v>983.33333333333337</v>
      </c>
      <c r="M8" s="13">
        <f>ROUNDDOWN(L8,2)</f>
        <v>983.33</v>
      </c>
      <c r="N8" s="13">
        <f>M8*C8</f>
        <v>6883.31</v>
      </c>
    </row>
    <row r="9" spans="1:14" ht="15.6" x14ac:dyDescent="0.25">
      <c r="A9" s="21">
        <v>6</v>
      </c>
      <c r="B9" s="30" t="s">
        <v>27</v>
      </c>
      <c r="C9" s="31">
        <v>10</v>
      </c>
      <c r="D9" s="26" t="s">
        <v>20</v>
      </c>
      <c r="E9" s="24">
        <v>1000</v>
      </c>
      <c r="F9" s="24">
        <v>1500</v>
      </c>
      <c r="G9" s="24">
        <v>1500</v>
      </c>
      <c r="H9" s="25">
        <f t="shared" ref="H4:H11" si="0">AVERAGE(E9:G9)</f>
        <v>1333.3333333333333</v>
      </c>
      <c r="I9" s="25">
        <f t="shared" ref="I9:I11" si="1">SQRT(((SUM((POWER(G9-H9,2)),(POWER(F9-H9,2)),(POWER(E9-H9,2)))/(COLUMNS(E9:G9)-1))))</f>
        <v>288.6751345948129</v>
      </c>
      <c r="J9" s="25">
        <f t="shared" ref="J9:J11" si="2">I9/H9*100</f>
        <v>21.650635094610969</v>
      </c>
      <c r="K9" s="32">
        <f>((C9/3)*(SUM(E9:G9)))</f>
        <v>13333.333333333334</v>
      </c>
      <c r="L9" s="14">
        <f>K9/C9</f>
        <v>1333.3333333333335</v>
      </c>
      <c r="M9" s="13">
        <f>ROUNDDOWN(L9,2)</f>
        <v>1333.33</v>
      </c>
      <c r="N9" s="13">
        <f>M9*C9</f>
        <v>13333.3</v>
      </c>
    </row>
    <row r="10" spans="1:14" ht="24" x14ac:dyDescent="0.25">
      <c r="A10" s="21">
        <v>7</v>
      </c>
      <c r="B10" s="30" t="s">
        <v>28</v>
      </c>
      <c r="C10" s="31">
        <v>3</v>
      </c>
      <c r="D10" s="26" t="s">
        <v>20</v>
      </c>
      <c r="E10" s="24">
        <v>3000</v>
      </c>
      <c r="F10" s="24">
        <v>2300</v>
      </c>
      <c r="G10" s="24">
        <v>1800</v>
      </c>
      <c r="H10" s="25">
        <f>AVERAGE(E10:G10)</f>
        <v>2366.6666666666665</v>
      </c>
      <c r="I10" s="25">
        <f>SQRT(((SUM((POWER(G10-H10,2)),(POWER(F10-H10,2)),(POWER(E10-H10,2)))/(COLUMNS(E10:G10)-1))))</f>
        <v>602.77137733417089</v>
      </c>
      <c r="J10" s="25">
        <f>I10/H10*100</f>
        <v>25.469213126795953</v>
      </c>
      <c r="K10" s="32">
        <f>((C10/3)*(SUM(E10:G10)))</f>
        <v>7100</v>
      </c>
      <c r="L10" s="14">
        <f>K10/C10</f>
        <v>2366.6666666666665</v>
      </c>
      <c r="M10" s="13">
        <f>ROUNDDOWN(L10,2)</f>
        <v>2366.66</v>
      </c>
      <c r="N10" s="13">
        <f>M10*C10</f>
        <v>7099.98</v>
      </c>
    </row>
    <row r="11" spans="1:14" ht="36" x14ac:dyDescent="0.25">
      <c r="A11" s="21">
        <v>8</v>
      </c>
      <c r="B11" s="30" t="s">
        <v>29</v>
      </c>
      <c r="C11" s="31">
        <v>2</v>
      </c>
      <c r="D11" s="26" t="s">
        <v>20</v>
      </c>
      <c r="E11" s="24">
        <v>4400</v>
      </c>
      <c r="F11" s="24">
        <v>5000</v>
      </c>
      <c r="G11" s="24">
        <v>5500</v>
      </c>
      <c r="H11" s="25">
        <f t="shared" si="0"/>
        <v>4966.666666666667</v>
      </c>
      <c r="I11" s="25">
        <f t="shared" si="1"/>
        <v>550.75705472861023</v>
      </c>
      <c r="J11" s="25">
        <f t="shared" si="2"/>
        <v>11.089068216012286</v>
      </c>
      <c r="K11" s="32">
        <f>((C11/3)*(SUM(E11:G11)))</f>
        <v>9933.3333333333321</v>
      </c>
      <c r="L11" s="14">
        <f>K11/C11</f>
        <v>4966.6666666666661</v>
      </c>
      <c r="M11" s="13">
        <f>ROUNDDOWN(L11,2)</f>
        <v>4966.66</v>
      </c>
      <c r="N11" s="13">
        <f>M11*C11</f>
        <v>9933.32</v>
      </c>
    </row>
    <row r="12" spans="1:14" ht="15.75" customHeight="1" x14ac:dyDescent="0.25">
      <c r="A12" s="40" t="s">
        <v>12</v>
      </c>
      <c r="B12" s="41"/>
      <c r="C12" s="41"/>
      <c r="D12" s="41"/>
      <c r="E12" s="41"/>
      <c r="F12" s="41"/>
      <c r="G12" s="41"/>
      <c r="H12" s="42"/>
      <c r="I12" s="42"/>
      <c r="J12" s="42"/>
      <c r="K12" s="42"/>
      <c r="L12" s="42"/>
      <c r="M12" s="43"/>
      <c r="N12" s="13">
        <f>SUM(N4:N11)</f>
        <v>135316.41</v>
      </c>
    </row>
    <row r="13" spans="1:14" ht="15.6" x14ac:dyDescent="0.25">
      <c r="A13" s="44" t="s">
        <v>16</v>
      </c>
      <c r="B13" s="44"/>
      <c r="C13" s="44"/>
      <c r="D13" s="44"/>
      <c r="E13" s="44"/>
      <c r="F13" s="44"/>
      <c r="G13" s="28"/>
      <c r="H13" s="4">
        <f>N12</f>
        <v>135316.41</v>
      </c>
      <c r="I13" s="12" t="s">
        <v>7</v>
      </c>
      <c r="J13" s="12"/>
      <c r="K13" s="12"/>
      <c r="L13" s="12"/>
      <c r="M13" s="12"/>
      <c r="N13" s="4"/>
    </row>
    <row r="14" spans="1:14" ht="68.25" customHeight="1" x14ac:dyDescent="0.25">
      <c r="A14" s="49" t="s">
        <v>8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</row>
    <row r="15" spans="1:14" ht="15.6" x14ac:dyDescent="0.3">
      <c r="A15" s="39" t="s">
        <v>10</v>
      </c>
      <c r="B15" s="39"/>
      <c r="C15" s="18"/>
      <c r="D15" s="7"/>
      <c r="E15" s="7"/>
      <c r="F15" s="7"/>
      <c r="G15" s="7"/>
    </row>
    <row r="16" spans="1:14" ht="15.6" x14ac:dyDescent="0.3">
      <c r="A16" s="33" t="s">
        <v>19</v>
      </c>
      <c r="B16" s="33"/>
      <c r="C16" s="33"/>
      <c r="D16" s="9"/>
      <c r="E16" s="10"/>
      <c r="F16" s="11"/>
      <c r="G16" s="34"/>
      <c r="H16" s="34"/>
      <c r="I16" s="34"/>
      <c r="J16" s="6" t="s">
        <v>33</v>
      </c>
      <c r="K16" s="6"/>
      <c r="L16" s="6"/>
      <c r="M16" s="6"/>
      <c r="N16" s="6"/>
    </row>
    <row r="17" spans="1:14" ht="15.6" x14ac:dyDescent="0.3">
      <c r="A17" s="8"/>
      <c r="B17" s="22">
        <v>46266</v>
      </c>
      <c r="C17" s="19"/>
      <c r="D17" s="9"/>
      <c r="E17" s="10"/>
      <c r="F17" s="11"/>
      <c r="G17" s="27"/>
      <c r="H17" s="6"/>
      <c r="I17" s="6"/>
      <c r="J17" s="6"/>
      <c r="K17" s="6"/>
      <c r="L17" s="6"/>
      <c r="M17" s="6"/>
      <c r="N17" s="6"/>
    </row>
    <row r="18" spans="1:14" ht="15.6" x14ac:dyDescent="0.3">
      <c r="A18" s="8"/>
      <c r="B18" s="22"/>
      <c r="C18" s="19"/>
      <c r="D18" s="9"/>
      <c r="E18" s="10"/>
      <c r="F18" s="11"/>
      <c r="G18" s="27"/>
      <c r="H18" s="6"/>
      <c r="I18" s="6"/>
      <c r="J18" s="6"/>
      <c r="K18" s="6"/>
      <c r="L18" s="6"/>
      <c r="M18" s="6"/>
      <c r="N18" s="6"/>
    </row>
    <row r="20" spans="1:14" s="1" customFormat="1" ht="21.75" customHeight="1" x14ac:dyDescent="0.25">
      <c r="A20" s="2"/>
      <c r="B20" s="2"/>
      <c r="C20" s="20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s="5" customFormat="1" ht="30.75" customHeight="1" x14ac:dyDescent="0.25">
      <c r="A21" s="2"/>
      <c r="B21" s="2"/>
      <c r="C21" s="20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83.25" customHeight="1" x14ac:dyDescent="0.25"/>
    <row r="23" spans="1:14" ht="15.75" customHeight="1" x14ac:dyDescent="0.25"/>
    <row r="24" spans="1:14" s="6" customFormat="1" ht="15.6" customHeight="1" x14ac:dyDescent="0.25">
      <c r="A24" s="2"/>
      <c r="B24" s="2"/>
      <c r="C24" s="20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s="6" customFormat="1" ht="13.8" x14ac:dyDescent="0.25">
      <c r="A25" s="2"/>
      <c r="B25" s="2"/>
      <c r="C25" s="20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s="6" customFormat="1" ht="11.25" customHeight="1" x14ac:dyDescent="0.25">
      <c r="A26" s="2"/>
      <c r="B26" s="2"/>
      <c r="C26" s="20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</sheetData>
  <mergeCells count="14">
    <mergeCell ref="A16:C16"/>
    <mergeCell ref="G16:I16"/>
    <mergeCell ref="A1:N1"/>
    <mergeCell ref="A2:A3"/>
    <mergeCell ref="B2:B3"/>
    <mergeCell ref="C2:C3"/>
    <mergeCell ref="A15:B15"/>
    <mergeCell ref="A12:M12"/>
    <mergeCell ref="A13:F13"/>
    <mergeCell ref="D2:D3"/>
    <mergeCell ref="H2:J2"/>
    <mergeCell ref="K2:N2"/>
    <mergeCell ref="A14:N14"/>
    <mergeCell ref="E2:G2"/>
  </mergeCells>
  <pageMargins left="0.47244094488188981" right="0.31496062992125984" top="0.31496062992125984" bottom="0.27559055118110237" header="0.31496062992125984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Расчет цены</vt:lpstr>
      <vt:lpstr>'Расчет цены'!_Hlk237525925</vt:lpstr>
      <vt:lpstr>'Расчет цены'!_Hlk237601363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Панова Елизавета Валерьевна</cp:lastModifiedBy>
  <cp:lastPrinted>2026-09-01T07:10:04Z</cp:lastPrinted>
  <dcterms:created xsi:type="dcterms:W3CDTF">2014-01-15T18:15:09Z</dcterms:created>
  <dcterms:modified xsi:type="dcterms:W3CDTF">2026-09-02T06:51:31Z</dcterms:modified>
</cp:coreProperties>
</file>