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60" windowWidth="11340" windowHeight="6285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Лист1!$A$1:$Q$17</definedName>
  </definedNames>
  <calcPr calcId="125725"/>
</workbook>
</file>

<file path=xl/calcChain.xml><?xml version="1.0" encoding="utf-8"?>
<calcChain xmlns="http://schemas.openxmlformats.org/spreadsheetml/2006/main">
  <c r="K10" i="1"/>
  <c r="K11"/>
  <c r="K12"/>
  <c r="K9"/>
  <c r="L9" s="1"/>
  <c r="K13"/>
  <c r="L13" s="1"/>
  <c r="M13" s="1"/>
  <c r="F12"/>
  <c r="F11"/>
  <c r="F13"/>
  <c r="O13" s="1"/>
  <c r="J13"/>
  <c r="H12"/>
  <c r="N12"/>
  <c r="O12" s="1"/>
  <c r="P12" s="1"/>
  <c r="Q12" s="1"/>
  <c r="L12"/>
  <c r="M12" s="1"/>
  <c r="L10"/>
  <c r="M10" s="1"/>
  <c r="N10"/>
  <c r="O10" s="1"/>
  <c r="P10" s="1"/>
  <c r="Q10" s="1"/>
  <c r="J10"/>
  <c r="H10"/>
  <c r="F10"/>
  <c r="N9"/>
  <c r="O9" s="1"/>
  <c r="P9" s="1"/>
  <c r="Q9" s="1"/>
  <c r="J9"/>
  <c r="H9"/>
  <c r="F9"/>
  <c r="H11"/>
  <c r="J11"/>
  <c r="L11"/>
  <c r="M11" s="1"/>
  <c r="N11"/>
  <c r="O11" s="1"/>
  <c r="P11" s="1"/>
  <c r="Q11" s="1"/>
  <c r="Q13" s="1"/>
  <c r="H13" l="1"/>
  <c r="M9"/>
  <c r="N13"/>
  <c r="P13" l="1"/>
</calcChain>
</file>

<file path=xl/sharedStrings.xml><?xml version="1.0" encoding="utf-8"?>
<sst xmlns="http://schemas.openxmlformats.org/spreadsheetml/2006/main" count="41" uniqueCount="33">
  <si>
    <t>№п/п</t>
  </si>
  <si>
    <t>Наименование</t>
  </si>
  <si>
    <t>Ед.изм</t>
  </si>
  <si>
    <t>Кол-во</t>
  </si>
  <si>
    <t>Цена за ед.</t>
  </si>
  <si>
    <t>Сумма</t>
  </si>
  <si>
    <t>Итого:</t>
  </si>
  <si>
    <t xml:space="preserve">Обоснование начальной (максимальной) цены контракта </t>
  </si>
  <si>
    <t>Используемый метод определения НМЦК с обоснованием:</t>
  </si>
  <si>
    <t>Дата подготовки обоснования НМЦК:</t>
  </si>
  <si>
    <t>Расчет начальной (максимальной) цены контракта</t>
  </si>
  <si>
    <t>Для расчета начальной (максимальной) цены использован метод сопоставимых рыночных цен (анализ рынка), который является приоритетным для определения и обоснования НМЦК (ч.8 ст.22 Федерального закона от 05.04.2013 г. №44-ФЗ). Расчет начальной (максимальной) цены контракта выполнен в соответствии с методическими рекомендациями, утвержденными приказом Минэкономразвития РФ от 02.10.2013 №567</t>
  </si>
  <si>
    <t>Цена за единицу изм. с округлением (вниз) до сотых долей после запятой (руб.)</t>
  </si>
  <si>
    <t>Цена за единицу изм. (руб.)</t>
  </si>
  <si>
    <t>Н(М)ЦК контракта с учетом округления цены за единицу (руб.)</t>
  </si>
  <si>
    <t>Среднее квадратичное отклонение</t>
  </si>
  <si>
    <t>коэффициент вариации цен V (%)                    (не должен превышать 33%)</t>
  </si>
  <si>
    <t xml:space="preserve">Расчет Н(М)ЦК по формуле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       </t>
  </si>
  <si>
    <t xml:space="preserve">Среднняя цена за ед. &lt;ц&gt;  </t>
  </si>
  <si>
    <t>Однородность совокупности значений выявленных цен, используемых в расчете Н(М)ЦК</t>
  </si>
  <si>
    <t>Н(М)ЦК, определяемая методом сопоставимых рыночных цен (анализа рынка)</t>
  </si>
  <si>
    <t>Основные характеристики объекта закупки</t>
  </si>
  <si>
    <t xml:space="preserve">Приложение №_______
"   
</t>
  </si>
  <si>
    <t>шт.</t>
  </si>
  <si>
    <t xml:space="preserve">Коммерческое (ценовое)  предложение №1                      </t>
  </si>
  <si>
    <t xml:space="preserve">Коммерческое (ценовое) предложение №2    </t>
  </si>
  <si>
    <t xml:space="preserve">Коммерческое   (ценовое)     предложение №3  </t>
  </si>
  <si>
    <t>В соответствии с выделенными лимитами</t>
  </si>
  <si>
    <t>Поставка извещателя пожарного дымового оптико-электронного точечного ИП 212-141М</t>
  </si>
  <si>
    <t>11.10.2023 г.</t>
  </si>
  <si>
    <t>Огнетушитель ОП-4</t>
  </si>
  <si>
    <t>Огнетушитель - ОУ-10</t>
  </si>
  <si>
    <t xml:space="preserve">Знак пожарной безопасности </t>
  </si>
</sst>
</file>

<file path=xl/styles.xml><?xml version="1.0" encoding="utf-8"?>
<styleSheet xmlns="http://schemas.openxmlformats.org/spreadsheetml/2006/main">
  <fonts count="15">
    <font>
      <sz val="10"/>
      <name val="Arial Cyr"/>
      <charset val="204"/>
    </font>
    <font>
      <sz val="8"/>
      <name val="Arial Cyr"/>
      <charset val="204"/>
    </font>
    <font>
      <sz val="20"/>
      <name val="Times New Roman"/>
      <family val="1"/>
      <charset val="204"/>
    </font>
    <font>
      <sz val="22"/>
      <name val="Times New Roman"/>
      <family val="1"/>
      <charset val="204"/>
    </font>
    <font>
      <b/>
      <sz val="22"/>
      <name val="Times New Roman"/>
      <family val="1"/>
      <charset val="204"/>
    </font>
    <font>
      <b/>
      <sz val="20"/>
      <name val="Times New Roman"/>
      <family val="1"/>
      <charset val="204"/>
    </font>
    <font>
      <sz val="20"/>
      <color indexed="17"/>
      <name val="Times New Roman"/>
      <family val="1"/>
      <charset val="204"/>
    </font>
    <font>
      <b/>
      <sz val="18"/>
      <name val="Times New Roman"/>
      <family val="1"/>
      <charset val="204"/>
    </font>
    <font>
      <sz val="18"/>
      <name val="Times New Roman"/>
      <family val="1"/>
      <charset val="204"/>
    </font>
    <font>
      <b/>
      <sz val="18"/>
      <color indexed="17"/>
      <name val="Times New Roman"/>
      <family val="1"/>
      <charset val="204"/>
    </font>
    <font>
      <b/>
      <sz val="22"/>
      <color indexed="17"/>
      <name val="Times New Roman"/>
      <family val="1"/>
      <charset val="204"/>
    </font>
    <font>
      <sz val="18"/>
      <color indexed="8"/>
      <name val="Times New Roman"/>
      <family val="1"/>
      <charset val="204"/>
    </font>
    <font>
      <sz val="20"/>
      <color indexed="8"/>
      <name val="Times New Roman"/>
      <family val="1"/>
      <charset val="204"/>
    </font>
    <font>
      <sz val="16"/>
      <name val="Times New Roman"/>
      <family val="1"/>
      <charset val="204"/>
    </font>
    <font>
      <sz val="22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 applyFill="0"/>
  </cellStyleXfs>
  <cellXfs count="69">
    <xf numFmtId="0" fontId="0" fillId="0" borderId="0" xfId="0"/>
    <xf numFmtId="0" fontId="2" fillId="0" borderId="0" xfId="0" applyFont="1"/>
    <xf numFmtId="0" fontId="2" fillId="0" borderId="0" xfId="0" applyFont="1" applyFill="1"/>
    <xf numFmtId="0" fontId="3" fillId="0" borderId="0" xfId="0" applyFont="1"/>
    <xf numFmtId="0" fontId="4" fillId="0" borderId="0" xfId="0" applyFont="1" applyFill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2" fontId="2" fillId="0" borderId="0" xfId="0" applyNumberFormat="1" applyFont="1"/>
    <xf numFmtId="0" fontId="6" fillId="0" borderId="0" xfId="0" applyFont="1" applyFill="1"/>
    <xf numFmtId="0" fontId="5" fillId="0" borderId="0" xfId="0" applyFont="1" applyFill="1" applyBorder="1" applyAlignment="1">
      <alignment vertical="center"/>
    </xf>
    <xf numFmtId="2" fontId="8" fillId="0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vertical="center"/>
    </xf>
    <xf numFmtId="4" fontId="8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2" fontId="2" fillId="0" borderId="4" xfId="0" applyNumberFormat="1" applyFont="1" applyFill="1" applyBorder="1" applyAlignment="1">
      <alignment horizontal="center" vertical="center" wrapText="1"/>
    </xf>
    <xf numFmtId="0" fontId="8" fillId="0" borderId="5" xfId="0" applyFont="1" applyBorder="1" applyAlignment="1">
      <alignment vertical="top"/>
    </xf>
    <xf numFmtId="0" fontId="2" fillId="0" borderId="0" xfId="0" applyFont="1" applyFill="1" applyBorder="1" applyAlignment="1">
      <alignment vertical="center" wrapText="1"/>
    </xf>
    <xf numFmtId="4" fontId="11" fillId="0" borderId="4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2" fontId="8" fillId="0" borderId="1" xfId="0" applyNumberFormat="1" applyFont="1" applyFill="1" applyBorder="1"/>
    <xf numFmtId="2" fontId="4" fillId="0" borderId="1" xfId="0" applyNumberFormat="1" applyFont="1" applyFill="1" applyBorder="1"/>
    <xf numFmtId="0" fontId="12" fillId="0" borderId="1" xfId="0" applyFont="1" applyBorder="1" applyAlignment="1">
      <alignment vertical="top" wrapText="1"/>
    </xf>
    <xf numFmtId="0" fontId="2" fillId="0" borderId="1" xfId="0" applyFont="1" applyFill="1" applyBorder="1" applyAlignment="1">
      <alignment vertical="top" wrapText="1"/>
    </xf>
    <xf numFmtId="0" fontId="2" fillId="0" borderId="1" xfId="0" applyFont="1" applyFill="1" applyBorder="1" applyAlignment="1">
      <alignment horizontal="center" vertical="top" wrapText="1"/>
    </xf>
    <xf numFmtId="0" fontId="11" fillId="3" borderId="1" xfId="0" applyFont="1" applyFill="1" applyBorder="1" applyAlignment="1">
      <alignment wrapText="1"/>
    </xf>
    <xf numFmtId="0" fontId="11" fillId="3" borderId="1" xfId="0" applyFont="1" applyFill="1" applyBorder="1" applyAlignment="1">
      <alignment horizontal="center" vertical="center" wrapText="1"/>
    </xf>
    <xf numFmtId="2" fontId="11" fillId="3" borderId="9" xfId="0" applyNumberFormat="1" applyFont="1" applyFill="1" applyBorder="1" applyAlignment="1">
      <alignment horizontal="center" vertical="center" wrapText="1"/>
    </xf>
    <xf numFmtId="2" fontId="8" fillId="3" borderId="1" xfId="0" applyNumberFormat="1" applyFont="1" applyFill="1" applyBorder="1" applyAlignment="1">
      <alignment horizontal="center" vertical="center" wrapText="1"/>
    </xf>
    <xf numFmtId="2" fontId="11" fillId="3" borderId="4" xfId="0" applyNumberFormat="1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wrapText="1"/>
    </xf>
    <xf numFmtId="0" fontId="11" fillId="3" borderId="5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textRotation="90" wrapText="1"/>
    </xf>
    <xf numFmtId="0" fontId="2" fillId="0" borderId="4" xfId="0" applyFont="1" applyFill="1" applyBorder="1" applyAlignment="1">
      <alignment horizontal="center" vertical="center" textRotation="90" wrapText="1"/>
    </xf>
    <xf numFmtId="0" fontId="2" fillId="0" borderId="2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vertical="top" wrapText="1"/>
    </xf>
    <xf numFmtId="0" fontId="13" fillId="0" borderId="6" xfId="0" applyFont="1" applyFill="1" applyBorder="1" applyAlignment="1">
      <alignment vertical="top" wrapText="1"/>
    </xf>
    <xf numFmtId="0" fontId="13" fillId="0" borderId="5" xfId="0" applyFont="1" applyFill="1" applyBorder="1" applyAlignment="1">
      <alignment vertical="top" wrapText="1"/>
    </xf>
    <xf numFmtId="0" fontId="2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/>
    </xf>
    <xf numFmtId="0" fontId="4" fillId="0" borderId="0" xfId="0" applyFont="1" applyFill="1" applyBorder="1" applyAlignment="1">
      <alignment vertical="center"/>
    </xf>
    <xf numFmtId="0" fontId="14" fillId="0" borderId="0" xfId="0" applyFont="1" applyAlignment="1">
      <alignment horizontal="left" wrapText="1"/>
    </xf>
    <xf numFmtId="0" fontId="11" fillId="0" borderId="0" xfId="0" applyFont="1" applyAlignment="1">
      <alignment horizontal="left" wrapText="1"/>
    </xf>
    <xf numFmtId="0" fontId="2" fillId="0" borderId="2" xfId="0" applyFont="1" applyFill="1" applyBorder="1" applyAlignment="1">
      <alignment horizontal="center" vertical="top" wrapText="1"/>
    </xf>
    <xf numFmtId="0" fontId="2" fillId="0" borderId="6" xfId="0" applyFont="1" applyFill="1" applyBorder="1" applyAlignment="1">
      <alignment horizontal="center" vertical="top" wrapText="1"/>
    </xf>
    <xf numFmtId="0" fontId="2" fillId="0" borderId="5" xfId="0" applyFont="1" applyFill="1" applyBorder="1" applyAlignment="1">
      <alignment horizontal="center" vertical="top" wrapText="1"/>
    </xf>
    <xf numFmtId="0" fontId="5" fillId="2" borderId="2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center" vertical="top" wrapText="1"/>
    </xf>
    <xf numFmtId="0" fontId="5" fillId="0" borderId="6" xfId="0" applyFont="1" applyFill="1" applyBorder="1" applyAlignment="1">
      <alignment horizontal="center" vertical="top" wrapText="1"/>
    </xf>
    <xf numFmtId="0" fontId="5" fillId="0" borderId="5" xfId="0" applyFont="1" applyFill="1" applyBorder="1" applyAlignment="1">
      <alignment horizontal="center" vertical="top" wrapText="1"/>
    </xf>
    <xf numFmtId="4" fontId="7" fillId="0" borderId="1" xfId="0" applyNumberFormat="1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left" vertical="top" wrapText="1"/>
    </xf>
    <xf numFmtId="0" fontId="2" fillId="2" borderId="4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28575</xdr:colOff>
      <xdr:row>6</xdr:row>
      <xdr:rowOff>2667000</xdr:rowOff>
    </xdr:from>
    <xdr:to>
      <xdr:col>14</xdr:col>
      <xdr:colOff>9525</xdr:colOff>
      <xdr:row>6</xdr:row>
      <xdr:rowOff>3028950</xdr:rowOff>
    </xdr:to>
    <xdr:pic>
      <xdr:nvPicPr>
        <xdr:cNvPr id="1562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7706975" y="6496050"/>
          <a:ext cx="2962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1381125</xdr:colOff>
      <xdr:row>7</xdr:row>
      <xdr:rowOff>3781425</xdr:rowOff>
    </xdr:from>
    <xdr:to>
      <xdr:col>11</xdr:col>
      <xdr:colOff>1819275</xdr:colOff>
      <xdr:row>7</xdr:row>
      <xdr:rowOff>4572000</xdr:rowOff>
    </xdr:to>
    <xdr:pic>
      <xdr:nvPicPr>
        <xdr:cNvPr id="156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3706475" y="10277475"/>
          <a:ext cx="1828800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1838325</xdr:colOff>
      <xdr:row>7</xdr:row>
      <xdr:rowOff>3838575</xdr:rowOff>
    </xdr:from>
    <xdr:to>
      <xdr:col>12</xdr:col>
      <xdr:colOff>2028825</xdr:colOff>
      <xdr:row>7</xdr:row>
      <xdr:rowOff>4714875</xdr:rowOff>
    </xdr:to>
    <xdr:pic>
      <xdr:nvPicPr>
        <xdr:cNvPr id="156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5554325" y="10334625"/>
          <a:ext cx="2066925" cy="876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28575</xdr:colOff>
      <xdr:row>6</xdr:row>
      <xdr:rowOff>2667000</xdr:rowOff>
    </xdr:from>
    <xdr:to>
      <xdr:col>14</xdr:col>
      <xdr:colOff>9525</xdr:colOff>
      <xdr:row>6</xdr:row>
      <xdr:rowOff>3028950</xdr:rowOff>
    </xdr:to>
    <xdr:pic>
      <xdr:nvPicPr>
        <xdr:cNvPr id="1565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7706975" y="6496050"/>
          <a:ext cx="2962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28575</xdr:colOff>
      <xdr:row>6</xdr:row>
      <xdr:rowOff>2667000</xdr:rowOff>
    </xdr:from>
    <xdr:to>
      <xdr:col>14</xdr:col>
      <xdr:colOff>9525</xdr:colOff>
      <xdr:row>6</xdr:row>
      <xdr:rowOff>3028950</xdr:rowOff>
    </xdr:to>
    <xdr:pic>
      <xdr:nvPicPr>
        <xdr:cNvPr id="156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7706975" y="6496050"/>
          <a:ext cx="2962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114300</xdr:colOff>
      <xdr:row>7</xdr:row>
      <xdr:rowOff>3495675</xdr:rowOff>
    </xdr:from>
    <xdr:to>
      <xdr:col>13</xdr:col>
      <xdr:colOff>2876550</xdr:colOff>
      <xdr:row>7</xdr:row>
      <xdr:rowOff>4933950</xdr:rowOff>
    </xdr:to>
    <xdr:pic>
      <xdr:nvPicPr>
        <xdr:cNvPr id="1567" name="Рисунок 12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7792700" y="9991725"/>
          <a:ext cx="2762250" cy="1438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16"/>
  <sheetViews>
    <sheetView showGridLines="0" tabSelected="1" view="pageBreakPreview" topLeftCell="A5" zoomScale="55" zoomScaleNormal="60" zoomScaleSheetLayoutView="55" workbookViewId="0">
      <selection activeCell="M11" sqref="M11"/>
    </sheetView>
  </sheetViews>
  <sheetFormatPr defaultColWidth="9.140625" defaultRowHeight="27.75"/>
  <cols>
    <col min="1" max="1" width="7.7109375" style="5" customWidth="1"/>
    <col min="2" max="2" width="42.5703125" style="6" customWidth="1"/>
    <col min="3" max="3" width="10.28515625" style="1" customWidth="1"/>
    <col min="4" max="4" width="9.85546875" style="1" customWidth="1"/>
    <col min="5" max="5" width="17.5703125" style="7" customWidth="1"/>
    <col min="6" max="6" width="20" style="1" customWidth="1"/>
    <col min="7" max="7" width="16.5703125" style="7" customWidth="1"/>
    <col min="8" max="8" width="19.5703125" style="1" customWidth="1"/>
    <col min="9" max="9" width="17.28515625" style="8" customWidth="1"/>
    <col min="10" max="10" width="23.42578125" style="1" customWidth="1"/>
    <col min="11" max="11" width="20.85546875" style="2" customWidth="1"/>
    <col min="12" max="12" width="28.140625" style="1" customWidth="1"/>
    <col min="13" max="13" width="31.28515625" style="2" customWidth="1"/>
    <col min="14" max="14" width="44.7109375" style="2" customWidth="1"/>
    <col min="15" max="15" width="28" style="2" customWidth="1"/>
    <col min="16" max="17" width="20.85546875" style="3" customWidth="1"/>
    <col min="18" max="18" width="26.85546875" style="1" customWidth="1"/>
    <col min="19" max="16384" width="9.140625" style="1"/>
  </cols>
  <sheetData>
    <row r="1" spans="1:17" ht="27.75" customHeight="1">
      <c r="M1" s="47" t="s">
        <v>22</v>
      </c>
      <c r="N1" s="48"/>
      <c r="O1" s="48"/>
      <c r="P1" s="48"/>
      <c r="Q1" s="48"/>
    </row>
    <row r="2" spans="1:17" s="2" customFormat="1" ht="53.25" customHeight="1">
      <c r="A2" s="49" t="s">
        <v>7</v>
      </c>
      <c r="B2" s="49"/>
      <c r="C2" s="49"/>
      <c r="D2" s="49"/>
      <c r="E2" s="49"/>
      <c r="F2" s="49"/>
      <c r="G2" s="49"/>
      <c r="H2" s="49"/>
      <c r="I2" s="12"/>
      <c r="J2" s="4"/>
      <c r="K2" s="4"/>
      <c r="L2" s="9"/>
      <c r="M2" s="9"/>
      <c r="N2" s="9"/>
      <c r="O2" s="9"/>
      <c r="P2" s="4"/>
      <c r="Q2" s="4"/>
    </row>
    <row r="3" spans="1:17" s="2" customFormat="1" ht="123" customHeight="1">
      <c r="A3" s="41" t="s">
        <v>21</v>
      </c>
      <c r="B3" s="42"/>
      <c r="C3" s="42"/>
      <c r="D3" s="42"/>
      <c r="E3" s="43"/>
      <c r="F3" s="44" t="s">
        <v>28</v>
      </c>
      <c r="G3" s="45"/>
      <c r="H3" s="45"/>
      <c r="I3" s="45"/>
      <c r="J3" s="45"/>
      <c r="K3" s="45"/>
      <c r="L3" s="45"/>
      <c r="M3" s="45"/>
      <c r="N3" s="45"/>
      <c r="O3" s="45"/>
      <c r="P3" s="45"/>
      <c r="Q3" s="46"/>
    </row>
    <row r="4" spans="1:17" s="2" customFormat="1" ht="120.75" customHeight="1">
      <c r="A4" s="63" t="s">
        <v>8</v>
      </c>
      <c r="B4" s="63"/>
      <c r="C4" s="63"/>
      <c r="D4" s="63"/>
      <c r="E4" s="63"/>
      <c r="F4" s="52" t="s">
        <v>11</v>
      </c>
      <c r="G4" s="53"/>
      <c r="H4" s="53"/>
      <c r="I4" s="53"/>
      <c r="J4" s="53"/>
      <c r="K4" s="53"/>
      <c r="L4" s="53"/>
      <c r="M4" s="53"/>
      <c r="N4" s="53"/>
      <c r="O4" s="53"/>
      <c r="P4" s="53"/>
      <c r="Q4" s="54"/>
    </row>
    <row r="5" spans="1:17" s="2" customFormat="1" ht="25.5" customHeight="1">
      <c r="A5" s="64" t="s">
        <v>9</v>
      </c>
      <c r="B5" s="64"/>
      <c r="C5" s="64"/>
      <c r="D5" s="64"/>
      <c r="E5" s="64"/>
      <c r="F5" s="55" t="s">
        <v>29</v>
      </c>
      <c r="G5" s="56"/>
      <c r="H5" s="56"/>
      <c r="I5" s="56"/>
      <c r="J5" s="56"/>
      <c r="K5" s="56"/>
      <c r="L5" s="56"/>
      <c r="M5" s="56"/>
      <c r="N5" s="56"/>
      <c r="O5" s="56"/>
      <c r="P5" s="56"/>
      <c r="Q5" s="57"/>
    </row>
    <row r="6" spans="1:17" s="2" customFormat="1" ht="25.5" customHeight="1">
      <c r="A6" s="55" t="s">
        <v>10</v>
      </c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7"/>
    </row>
    <row r="7" spans="1:17" s="2" customFormat="1" ht="135.75" customHeight="1">
      <c r="A7" s="65" t="s">
        <v>0</v>
      </c>
      <c r="B7" s="66" t="s">
        <v>1</v>
      </c>
      <c r="C7" s="39" t="s">
        <v>2</v>
      </c>
      <c r="D7" s="39" t="s">
        <v>3</v>
      </c>
      <c r="E7" s="62" t="s">
        <v>24</v>
      </c>
      <c r="F7" s="62"/>
      <c r="G7" s="62" t="s">
        <v>25</v>
      </c>
      <c r="H7" s="62"/>
      <c r="I7" s="68" t="s">
        <v>26</v>
      </c>
      <c r="J7" s="68"/>
      <c r="K7" s="59" t="s">
        <v>19</v>
      </c>
      <c r="L7" s="60"/>
      <c r="M7" s="61"/>
      <c r="N7" s="59" t="s">
        <v>20</v>
      </c>
      <c r="O7" s="60"/>
      <c r="P7" s="60"/>
      <c r="Q7" s="61"/>
    </row>
    <row r="8" spans="1:17" s="2" customFormat="1" ht="409.6" customHeight="1">
      <c r="A8" s="65"/>
      <c r="B8" s="67"/>
      <c r="C8" s="40"/>
      <c r="D8" s="40"/>
      <c r="E8" s="18" t="s">
        <v>4</v>
      </c>
      <c r="F8" s="16" t="s">
        <v>5</v>
      </c>
      <c r="G8" s="18" t="s">
        <v>4</v>
      </c>
      <c r="H8" s="16" t="s">
        <v>5</v>
      </c>
      <c r="I8" s="16" t="s">
        <v>4</v>
      </c>
      <c r="J8" s="16" t="s">
        <v>5</v>
      </c>
      <c r="K8" s="28" t="s">
        <v>18</v>
      </c>
      <c r="L8" s="28" t="s">
        <v>15</v>
      </c>
      <c r="M8" s="28" t="s">
        <v>16</v>
      </c>
      <c r="N8" s="27" t="s">
        <v>17</v>
      </c>
      <c r="O8" s="26" t="s">
        <v>13</v>
      </c>
      <c r="P8" s="26" t="s">
        <v>12</v>
      </c>
      <c r="Q8" s="26" t="s">
        <v>14</v>
      </c>
    </row>
    <row r="9" spans="1:17" s="2" customFormat="1" ht="26.25">
      <c r="A9" s="14">
        <v>1</v>
      </c>
      <c r="B9" s="29" t="s">
        <v>30</v>
      </c>
      <c r="C9" s="30" t="s">
        <v>23</v>
      </c>
      <c r="D9" s="30">
        <v>60</v>
      </c>
      <c r="E9" s="31">
        <v>780</v>
      </c>
      <c r="F9" s="32">
        <f>D9*E9</f>
        <v>46800</v>
      </c>
      <c r="G9" s="33">
        <v>800</v>
      </c>
      <c r="H9" s="32">
        <f>D9*G9</f>
        <v>48000</v>
      </c>
      <c r="I9" s="33">
        <v>795</v>
      </c>
      <c r="J9" s="10">
        <f>D9*I9</f>
        <v>47700</v>
      </c>
      <c r="K9" s="11">
        <f>(((D9-J9)^2+(F9-J9)^2+(H9-J9)^2)/2)^0.5</f>
        <v>33693.245613920903</v>
      </c>
      <c r="L9" s="11">
        <f>(((E9-K9)^2+(G9-K9)^2+(I9-K9)^2)/2)^0.5</f>
        <v>40296.041420553185</v>
      </c>
      <c r="M9" s="11">
        <f>L9/K9*100</f>
        <v>119.59679361938416</v>
      </c>
      <c r="N9" s="13">
        <f>D9/3*(E9+G9+I9)</f>
        <v>47500</v>
      </c>
      <c r="O9" s="13">
        <f>N9/D9</f>
        <v>791.66666666666663</v>
      </c>
      <c r="P9" s="21">
        <f>ROUNDDOWN(O9,2)</f>
        <v>791.66</v>
      </c>
      <c r="Q9" s="24">
        <f>P9*D9</f>
        <v>47499.6</v>
      </c>
    </row>
    <row r="10" spans="1:17" s="2" customFormat="1" ht="26.25">
      <c r="A10" s="14">
        <v>2</v>
      </c>
      <c r="B10" s="29" t="s">
        <v>31</v>
      </c>
      <c r="C10" s="30" t="s">
        <v>23</v>
      </c>
      <c r="D10" s="30">
        <v>2</v>
      </c>
      <c r="E10" s="31">
        <v>7000</v>
      </c>
      <c r="F10" s="32">
        <f>D10*E10</f>
        <v>14000</v>
      </c>
      <c r="G10" s="33">
        <v>5800</v>
      </c>
      <c r="H10" s="32">
        <f>D10*G10</f>
        <v>11600</v>
      </c>
      <c r="I10" s="33">
        <v>6030</v>
      </c>
      <c r="J10" s="10">
        <f>D10*I10</f>
        <v>12060</v>
      </c>
      <c r="K10" s="11">
        <f t="shared" ref="K10:K12" si="0">(((D10-J10)^2+(F10-J10)^2+(H10-J10)^2)/2)^0.5</f>
        <v>8642.0646838588291</v>
      </c>
      <c r="L10" s="11">
        <f>(((E10-K10)^2+(G10-K10)^2+(I10-K10)^2)/2)^0.5</f>
        <v>2966.1920037209752</v>
      </c>
      <c r="M10" s="11">
        <f>L10/K10*100</f>
        <v>34.322723934953473</v>
      </c>
      <c r="N10" s="13">
        <f>D10/3*(E10+G10+I10)</f>
        <v>12553.333333333332</v>
      </c>
      <c r="O10" s="13">
        <f>N10/D10</f>
        <v>6276.6666666666661</v>
      </c>
      <c r="P10" s="21">
        <f>ROUNDDOWN(O10,2)</f>
        <v>6276.66</v>
      </c>
      <c r="Q10" s="24">
        <f>P10*D10</f>
        <v>12553.32</v>
      </c>
    </row>
    <row r="11" spans="1:17" s="2" customFormat="1" ht="47.25">
      <c r="A11" s="14">
        <v>3</v>
      </c>
      <c r="B11" s="29" t="s">
        <v>32</v>
      </c>
      <c r="C11" s="30" t="s">
        <v>23</v>
      </c>
      <c r="D11" s="30">
        <v>20</v>
      </c>
      <c r="E11" s="31">
        <v>56</v>
      </c>
      <c r="F11" s="32">
        <f>D11*E11</f>
        <v>1120</v>
      </c>
      <c r="G11" s="33">
        <v>61</v>
      </c>
      <c r="H11" s="32">
        <f>D11*G11</f>
        <v>1220</v>
      </c>
      <c r="I11" s="33">
        <v>50</v>
      </c>
      <c r="J11" s="10">
        <f>D11*I11</f>
        <v>1000</v>
      </c>
      <c r="K11" s="11">
        <f t="shared" si="0"/>
        <v>715.26218968990668</v>
      </c>
      <c r="L11" s="11">
        <f>(((E11-K11)^2+(G11-K11)^2+(I11-K11)^2)/2)^0.5</f>
        <v>807.85500822968572</v>
      </c>
      <c r="M11" s="11">
        <f>L11/K11*100</f>
        <v>112.94529752508259</v>
      </c>
      <c r="N11" s="13">
        <f>D11/3*(E11+G11+I11)</f>
        <v>1113.3333333333335</v>
      </c>
      <c r="O11" s="13">
        <f>N11/D11</f>
        <v>55.666666666666671</v>
      </c>
      <c r="P11" s="21">
        <f>ROUNDDOWN(O11,2)</f>
        <v>55.66</v>
      </c>
      <c r="Q11" s="24">
        <f>P11*D11</f>
        <v>1113.1999999999998</v>
      </c>
    </row>
    <row r="12" spans="1:17" s="2" customFormat="1" ht="47.25">
      <c r="A12" s="34">
        <v>4</v>
      </c>
      <c r="B12" s="35" t="s">
        <v>32</v>
      </c>
      <c r="C12" s="36" t="s">
        <v>23</v>
      </c>
      <c r="D12" s="37">
        <v>20</v>
      </c>
      <c r="E12" s="31">
        <v>56</v>
      </c>
      <c r="F12" s="32">
        <f>D12*E12</f>
        <v>1120</v>
      </c>
      <c r="G12" s="33">
        <v>61</v>
      </c>
      <c r="H12" s="32">
        <f>D12*G12</f>
        <v>1220</v>
      </c>
      <c r="I12" s="33">
        <v>50</v>
      </c>
      <c r="J12" s="10">
        <v>1000</v>
      </c>
      <c r="K12" s="11">
        <f t="shared" si="0"/>
        <v>715.26218968990668</v>
      </c>
      <c r="L12" s="11">
        <f>(((E12-K12)^2+(G12-K12)^2+(I12-K12)^2)/2)^0.5</f>
        <v>807.85500822968572</v>
      </c>
      <c r="M12" s="11">
        <f>L12/K12*100</f>
        <v>112.94529752508259</v>
      </c>
      <c r="N12" s="13">
        <f>D12/3*(E12+G12+I12)</f>
        <v>1113.3333333333335</v>
      </c>
      <c r="O12" s="13">
        <f>N12/D12</f>
        <v>55.666666666666671</v>
      </c>
      <c r="P12" s="21">
        <f>ROUNDDOWN(O12,2)</f>
        <v>55.66</v>
      </c>
      <c r="Q12" s="24">
        <f>P12*D12</f>
        <v>1113.1999999999998</v>
      </c>
    </row>
    <row r="13" spans="1:17" s="2" customFormat="1">
      <c r="A13" s="17"/>
      <c r="B13" s="15" t="s">
        <v>6</v>
      </c>
      <c r="C13" s="19"/>
      <c r="D13" s="17"/>
      <c r="E13" s="22"/>
      <c r="F13" s="11">
        <f>SUM(F9:F12)</f>
        <v>63040</v>
      </c>
      <c r="G13" s="11"/>
      <c r="H13" s="11">
        <f>SUM(H9:H12)</f>
        <v>62040</v>
      </c>
      <c r="I13" s="23"/>
      <c r="J13" s="11">
        <f>SUM(J9:J12)</f>
        <v>61760</v>
      </c>
      <c r="K13" s="11">
        <f>(((D13-J13)^2+(F13-J13)^2+(H13-J13)^2)/2)^0.5</f>
        <v>43680.741751943729</v>
      </c>
      <c r="L13" s="11">
        <f>(((E13-K13)^2+(G13-K13)^2+(I13-K13)^2)/2)^0.5</f>
        <v>53497.764439273538</v>
      </c>
      <c r="M13" s="11">
        <f>L13/K13*100</f>
        <v>122.47448713915891</v>
      </c>
      <c r="N13" s="13">
        <f>SUM(N11:N11)</f>
        <v>1113.3333333333335</v>
      </c>
      <c r="O13" s="11">
        <f>(F13+H13+J13)/3</f>
        <v>62280</v>
      </c>
      <c r="P13" s="38">
        <f>ROUNDDOWN(O13,2)</f>
        <v>62280</v>
      </c>
      <c r="Q13" s="25">
        <f>SUM(Q11:Q11)</f>
        <v>1113.1999999999998</v>
      </c>
    </row>
    <row r="14" spans="1:17" ht="27.75" customHeight="1">
      <c r="A14" s="58"/>
      <c r="B14" s="58"/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20"/>
    </row>
    <row r="15" spans="1:17" hidden="1"/>
    <row r="16" spans="1:17" ht="31.5" customHeight="1">
      <c r="A16" s="50" t="s">
        <v>27</v>
      </c>
      <c r="B16" s="51"/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1"/>
    </row>
  </sheetData>
  <mergeCells count="20">
    <mergeCell ref="A16:M16"/>
    <mergeCell ref="F4:Q4"/>
    <mergeCell ref="F5:Q5"/>
    <mergeCell ref="A6:Q6"/>
    <mergeCell ref="A14:N14"/>
    <mergeCell ref="K7:M7"/>
    <mergeCell ref="E7:F7"/>
    <mergeCell ref="A4:E4"/>
    <mergeCell ref="A5:E5"/>
    <mergeCell ref="G7:H7"/>
    <mergeCell ref="N7:Q7"/>
    <mergeCell ref="A7:A8"/>
    <mergeCell ref="B7:B8"/>
    <mergeCell ref="I7:J7"/>
    <mergeCell ref="C7:C8"/>
    <mergeCell ref="D7:D8"/>
    <mergeCell ref="A3:E3"/>
    <mergeCell ref="F3:Q3"/>
    <mergeCell ref="M1:Q1"/>
    <mergeCell ref="A2:H2"/>
  </mergeCells>
  <phoneticPr fontId="1" type="noConversion"/>
  <pageMargins left="0.19685039370078741" right="0" top="0.43307086614173229" bottom="0.39370078740157483" header="0.51181102362204722" footer="0.31496062992125984"/>
  <pageSetup paperSize="9" scale="38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B35" sqref="B35"/>
    </sheetView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Mitin</dc:creator>
  <cp:lastModifiedBy>User</cp:lastModifiedBy>
  <cp:lastPrinted>2026-05-25T11:06:59Z</cp:lastPrinted>
  <dcterms:created xsi:type="dcterms:W3CDTF">2012-03-27T11:35:22Z</dcterms:created>
  <dcterms:modified xsi:type="dcterms:W3CDTF">2026-05-25T11:07:06Z</dcterms:modified>
</cp:coreProperties>
</file>