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anchenkogn\Desktop\05-филграстим\"/>
    </mc:Choice>
  </mc:AlternateContent>
  <xr:revisionPtr revIDLastSave="0" documentId="13_ncr:1_{B09BE2F4-B7CB-42DF-B395-F40CED5D89DA}" xr6:coauthVersionLast="36" xr6:coauthVersionMax="36" xr10:uidLastSave="{00000000-0000-0000-0000-000000000000}"/>
  <bookViews>
    <workbookView xWindow="-105" yWindow="-105" windowWidth="33120" windowHeight="18120" xr2:uid="{00000000-000D-0000-FFFF-FFFF00000000}"/>
  </bookViews>
  <sheets>
    <sheet name="итог" sheetId="21" r:id="rId1"/>
    <sheet name="Метод сопоставимых цен" sheetId="19" r:id="rId2"/>
    <sheet name="Тарифный метод" sheetId="17" r:id="rId3"/>
    <sheet name="Референтный метод" sheetId="15" r:id="rId4"/>
    <sheet name="Расчет средневзвешенной цены" sheetId="14" r:id="rId5"/>
  </sheets>
  <definedNames>
    <definedName name="__xlnm_Print_Area" localSheetId="4">'Расчет средневзвешенной цены'!$B$1:$K$5</definedName>
    <definedName name="_xlnm._FilterDatabase" localSheetId="1" hidden="1">'Метод сопоставимых цен'!$B$3:$M$5</definedName>
    <definedName name="_xlnm._FilterDatabase" localSheetId="4" hidden="1">'Расчет средневзвешенной цены'!$B$4:$K$6</definedName>
    <definedName name="_xlnm._FilterDatabase" localSheetId="3" hidden="1">'Референтный метод'!$B$3:$G$4</definedName>
    <definedName name="_xlnm._FilterDatabase" localSheetId="2" hidden="1">'Тарифный метод'!$B$3:$E$14</definedName>
    <definedName name="_xlnm.Print_Titles" localSheetId="4">'Расчет средневзвешенной цены'!$4:$5</definedName>
    <definedName name="_xlnm.Print_Titles" localSheetId="2">'Тарифный метод'!$3:$4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21" l="1"/>
  <c r="K5" i="21"/>
  <c r="N11" i="17" l="1"/>
  <c r="N10" i="17"/>
  <c r="N12" i="17"/>
  <c r="N9" i="17"/>
  <c r="N13" i="17"/>
  <c r="N8" i="17"/>
  <c r="N7" i="17"/>
  <c r="N6" i="17"/>
  <c r="N14" i="17" l="1"/>
  <c r="N5" i="17"/>
  <c r="J5" i="19" l="1"/>
  <c r="K5" i="19"/>
  <c r="J5" i="21" s="1"/>
  <c r="L5" i="19"/>
  <c r="M5" i="19" l="1"/>
  <c r="O5" i="17" l="1"/>
  <c r="I5" i="21" s="1"/>
  <c r="M5" i="21" s="1"/>
  <c r="P5" i="21" s="1"/>
  <c r="Q5" i="21" s="1"/>
  <c r="J6" i="14" l="1"/>
</calcChain>
</file>

<file path=xl/sharedStrings.xml><?xml version="1.0" encoding="utf-8"?>
<sst xmlns="http://schemas.openxmlformats.org/spreadsheetml/2006/main" count="143" uniqueCount="95">
  <si>
    <t>Информация из источников для обоснования цены</t>
  </si>
  <si>
    <t>Лекарственная форма</t>
  </si>
  <si>
    <t>Дозировка</t>
  </si>
  <si>
    <t>Международное непатентованное наименование</t>
  </si>
  <si>
    <t>№ п/п</t>
  </si>
  <si>
    <t>Контракт</t>
  </si>
  <si>
    <t xml:space="preserve">Дозировка </t>
  </si>
  <si>
    <t>ЖНВЛП</t>
  </si>
  <si>
    <t>Период действия цены</t>
  </si>
  <si>
    <t>Референтная цена, руб. без НДС</t>
  </si>
  <si>
    <t>Количество (объем)</t>
  </si>
  <si>
    <t>Единица измерения</t>
  </si>
  <si>
    <t>Средневзвешенная цена, без НДС, руб.</t>
  </si>
  <si>
    <t>Оптовая надбавка, %</t>
  </si>
  <si>
    <t>НДС, %</t>
  </si>
  <si>
    <t>Цена за ед.,с учетом надбавки и НДС, руб.</t>
  </si>
  <si>
    <t>Цена,  рассчитанная тарифным методом, без НДС, руб.</t>
  </si>
  <si>
    <t>Актуальное значение цены в ЕСКЛП отстутствует</t>
  </si>
  <si>
    <t>Расчет средневзвешенной цены</t>
  </si>
  <si>
    <t>Тарифный метод</t>
  </si>
  <si>
    <t>Референтный метод</t>
  </si>
  <si>
    <t>Цена,  рассчитанная методом сопоставимых рыночных цен, без НДС, руб.</t>
  </si>
  <si>
    <t xml:space="preserve">Метод сопоставимых рыночных цен </t>
  </si>
  <si>
    <t xml:space="preserve">Среднее квадратичное отклонение  </t>
  </si>
  <si>
    <t>Коэффициент вариации (%)</t>
  </si>
  <si>
    <t xml:space="preserve">Международное непатентованное наименование
</t>
  </si>
  <si>
    <t>Средняя цена единицы без НДС, руб.</t>
  </si>
  <si>
    <t>Минимальное значение цены, руб.</t>
  </si>
  <si>
    <t>Минимальная цена за единицу измерения лекарственного препарата, руб.</t>
  </si>
  <si>
    <t>Код КТРУ</t>
  </si>
  <si>
    <t>Торговое наименование</t>
  </si>
  <si>
    <t>Дата документа о приёмке</t>
  </si>
  <si>
    <t>Количество упаковок из документа о приёмке</t>
  </si>
  <si>
    <t>Количество единиц измерения лекарственного препарата из документа о приёмке</t>
  </si>
  <si>
    <t>Стоимость исполненных обязательств из документа о приёмке, руб.</t>
  </si>
  <si>
    <t xml:space="preserve">Цена единицы измерения лекарственного препарата, руб. </t>
  </si>
  <si>
    <t>Начальная (максимальная) цена контракта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</si>
  <si>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Лекарственная форма, дозировка, упаковка</t>
  </si>
  <si>
    <t>Владелец РУ/производитель</t>
  </si>
  <si>
    <t>Дата регистрации цены</t>
  </si>
  <si>
    <t>Предельная цена за ед, руб.</t>
  </si>
  <si>
    <t>Единицы измерения</t>
  </si>
  <si>
    <t>Обоснование начальной (максимальной) цены контракта</t>
  </si>
  <si>
    <t xml:space="preserve">Округлённая предельная минимальная цена за ед, руб. </t>
  </si>
  <si>
    <t>Объем наполнения первичной упаковки</t>
  </si>
  <si>
    <t>Минимальная цена без НДС, руб.</t>
  </si>
  <si>
    <t>Номер регистрационного удостоверения</t>
  </si>
  <si>
    <t>Предельная цена за упаковку без НДС, руб.</t>
  </si>
  <si>
    <t>Количество в потребительской упаковке</t>
  </si>
  <si>
    <t>Начальная (максимальная) цена контракта</t>
  </si>
  <si>
    <t>Лот</t>
  </si>
  <si>
    <t>Главный врач          ____________________________      Е.В. Прохоренко</t>
  </si>
  <si>
    <t>мл</t>
  </si>
  <si>
    <t>Информация из источников для обоснования цены (цена за ед. измерения без НДС)</t>
  </si>
  <si>
    <t xml:space="preserve">Цена единицы измерения лекарственного препарата без НДС, руб.
</t>
  </si>
  <si>
    <t>нет</t>
  </si>
  <si>
    <t>Лекарственая форма</t>
  </si>
  <si>
    <t>21.20.10.213-000003-1-00163-0000000000000</t>
  </si>
  <si>
    <t>Филграстим</t>
  </si>
  <si>
    <t>раствор для внутривенного и подкожного введения</t>
  </si>
  <si>
    <t>0,3 мг/мл</t>
  </si>
  <si>
    <t>Нейпомакс®</t>
  </si>
  <si>
    <t>раствор для внутривенного и подкожного введения, 30 млн.МЕ/мл, 1 мл - флаконы (5) - упаковки ячейковые контурные (1) - пачки картонные</t>
  </si>
  <si>
    <t>Вл.Вып.к.Перв.Уп.Втор.Уп.Пр.Открытое акционерное общество "Фармстандарт-Уфимский витаминный завод" (ОАО "Фармстандарт-УфаВИТА"), Россия (0274036993);</t>
  </si>
  <si>
    <t>ЛП-№(007310)-(РГ-RU)</t>
  </si>
  <si>
    <t>15.01.2025 25-7-4312800-ОПР-изм</t>
  </si>
  <si>
    <t>Граноген®</t>
  </si>
  <si>
    <t>Вл.Общество с ограниченной ответственностью "ФАРМАПАРК" (ООО "ФАРМАПАРК"), Россия (5024049406); Вып.к.Перв.Уп.Втор.Уп.Пр.Акционерное общество "Р-Фарм" (АО "Р-Фарм "), Россия (7726311464);</t>
  </si>
  <si>
    <t>П-№(006544)-(РГ-RU)</t>
  </si>
  <si>
    <t>25.09.2024 25-7-4299950-изм</t>
  </si>
  <si>
    <t>раствор для внутривенного и подкожного введения, 300 мкг/мл (30 млн.МЕ/мл), 1 мл - флаконы (5) - пачки картонные</t>
  </si>
  <si>
    <t>раствор для внутривенного и подкожного введения, 300 мкг/мл (30 млн.МЕ/мл), 1 мл - флаконы (1) - пачки картонные</t>
  </si>
  <si>
    <t>ЛП-№(006544)-(РГ-RU)</t>
  </si>
  <si>
    <t>25.09.2024 25-7-4299950-ОПР-изм</t>
  </si>
  <si>
    <t>Лейкостим</t>
  </si>
  <si>
    <t>раствор для внутривенного и подкожного введения, 300 мкг/мл (30 млн. МЕ/мл), 1 мл - шприцы (5) - пачка картонная</t>
  </si>
  <si>
    <t>Вл.Вып.к.Перв.Уп.Втор.Уп.Пр.Акционерное общество "БИОКАД" (АО "БИОКАД"), Россия, Россия (5024048000);</t>
  </si>
  <si>
    <t>ЛСР-0002968/10</t>
  </si>
  <si>
    <t>14.07.2023 25-7-4257387-ОПР-изм</t>
  </si>
  <si>
    <t>раствор для внутривенного и подкожного введения, 300 мкг/мл (30 млн. МЕ/мл), 1 мл - шприцы (1) - пачка картонная</t>
  </si>
  <si>
    <t>ФИЛГРАСТИМ-НАНОЛЕК</t>
  </si>
  <si>
    <t>раствор для внутривенного и подкожного введения, 30 млн.ЕД, 1 мл - шприцы (1) - пачки картонные</t>
  </si>
  <si>
    <t>Вл.ООО "Нанолек", Россия; Вып.к.Перв.Уп.Втор.Уп.Пр.Интас Фармасьютикалс Лтд, Индия;</t>
  </si>
  <si>
    <t>ЛСР-002698/10</t>
  </si>
  <si>
    <t>14.10.2020 403/20-20-ОПР</t>
  </si>
  <si>
    <t>раствор для внутривенного и подкожного введения, 300 мкг/мл (30 млн. МЕ/мл), 1 шт. - шприцы (5) - пачка картонная</t>
  </si>
  <si>
    <t>Вл.Закрытое акционерное общество "БИОКАД" (ЗАО "БИОКАД"), Россия (5024048000); Вып.к.Перв.Уп.Втор.Уп.Пр.Биокад ЗАО, Россия;</t>
  </si>
  <si>
    <t>раствор для внутривенного и подкожного введения, 30 млн.МЕ/мл, 5 шт. - флаконы (5) - упаковки контурные пластиковые (поддоны) - пачки картонные</t>
  </si>
  <si>
    <t>Вл.Вып.к.Перв.Уп.Втор.Уп.Пр.Биокад ЗАО, Россия;</t>
  </si>
  <si>
    <t>ЛС-002011</t>
  </si>
  <si>
    <t>раствор для внутривенного и подкожного введения, 30 млн.МЕ/мл, 1 мл - флаконы (5) - упаковки контурные пластиковые (поддоны) - пачки картонные</t>
  </si>
  <si>
    <t>раствор для внутривенного и подкожного введения, 30 млн.МЕ/мл, 1 мл - флаконы (1) - упаковки контурные пластиковые (поддоны) - пачки картонные</t>
  </si>
  <si>
    <t xml:space="preserve">КП 356/омо от 29.05.26 </t>
  </si>
  <si>
    <t>КП 357/омо от 29.05.26</t>
  </si>
  <si>
    <t>https://zakupki.gov.ru/epz/contract/contractCard/payment-info-and-target-of-order.html?reestrNumber=2631819736726001785&amp;contractInfoId=109645906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</si>
</sst>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8"/>
      <color theme="10"/>
      <name val="Arial"/>
      <family val="2"/>
    </font>
    <font>
      <sz val="8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1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7" fillId="0" borderId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0" xfId="3" applyFont="1" applyAlignment="1"/>
    <xf numFmtId="0" fontId="7" fillId="0" borderId="0" xfId="3"/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" fillId="0" borderId="0" xfId="3" applyNumberFormat="1" applyFont="1" applyAlignment="1">
      <alignment horizontal="center" vertical="center"/>
    </xf>
    <xf numFmtId="0" fontId="1" fillId="0" borderId="0" xfId="3" applyFont="1" applyAlignment="1"/>
    <xf numFmtId="4" fontId="4" fillId="0" borderId="0" xfId="3" applyNumberFormat="1" applyFont="1" applyAlignment="1"/>
    <xf numFmtId="0" fontId="6" fillId="0" borderId="0" xfId="3" applyFont="1" applyBorder="1" applyAlignment="1">
      <alignment horizontal="center" vertical="center"/>
    </xf>
    <xf numFmtId="0" fontId="1" fillId="0" borderId="0" xfId="3" applyFont="1" applyAlignment="1"/>
    <xf numFmtId="0" fontId="4" fillId="0" borderId="0" xfId="3" applyFont="1" applyAlignment="1">
      <alignment horizontal="center" vertical="top"/>
    </xf>
    <xf numFmtId="0" fontId="2" fillId="0" borderId="0" xfId="1" applyFill="1"/>
    <xf numFmtId="0" fontId="13" fillId="0" borderId="0" xfId="1" applyFont="1" applyFill="1" applyAlignment="1">
      <alignment horizontal="center" vertical="top"/>
    </xf>
    <xf numFmtId="0" fontId="2" fillId="0" borderId="0" xfId="1" applyFill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/>
    <xf numFmtId="0" fontId="1" fillId="0" borderId="4" xfId="3" applyFont="1" applyBorder="1" applyAlignment="1">
      <alignment horizontal="centerContinuous" vertical="top" wrapText="1" shrinkToFit="1"/>
    </xf>
    <xf numFmtId="0" fontId="1" fillId="0" borderId="5" xfId="3" applyFont="1" applyBorder="1" applyAlignment="1">
      <alignment horizontal="centerContinuous" vertical="top" wrapText="1" shrinkToFit="1"/>
    </xf>
    <xf numFmtId="0" fontId="8" fillId="0" borderId="0" xfId="3" applyFont="1" applyBorder="1" applyAlignment="1">
      <alignment horizontal="centerContinuous" vertical="center"/>
    </xf>
    <xf numFmtId="0" fontId="15" fillId="0" borderId="0" xfId="3" applyFont="1" applyFill="1" applyBorder="1" applyAlignment="1">
      <alignment horizontal="centerContinuous" vertical="center" wrapText="1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3" applyFont="1" applyAlignment="1">
      <alignment horizontal="center" vertical="top"/>
    </xf>
    <xf numFmtId="0" fontId="15" fillId="0" borderId="0" xfId="3" applyFont="1" applyFill="1" applyBorder="1" applyAlignment="1">
      <alignment horizontal="centerContinuous" vertical="top" wrapText="1"/>
    </xf>
    <xf numFmtId="0" fontId="1" fillId="0" borderId="1" xfId="0" applyFont="1" applyBorder="1" applyAlignment="1">
      <alignment horizontal="center" vertical="top" wrapText="1" shrinkToFit="1"/>
    </xf>
    <xf numFmtId="0" fontId="11" fillId="0" borderId="1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Continuous" vertical="center" wrapText="1" shrinkToFit="1"/>
    </xf>
    <xf numFmtId="0" fontId="1" fillId="0" borderId="5" xfId="0" applyFont="1" applyBorder="1" applyAlignment="1">
      <alignment horizontal="centerContinuous" vertical="center" wrapText="1" shrinkToFit="1"/>
    </xf>
    <xf numFmtId="0" fontId="4" fillId="0" borderId="0" xfId="3" applyFont="1" applyAlignment="1">
      <alignment horizontal="center"/>
    </xf>
    <xf numFmtId="4" fontId="1" fillId="0" borderId="5" xfId="0" applyNumberFormat="1" applyFont="1" applyBorder="1" applyAlignment="1">
      <alignment horizontal="centerContinuous" vertical="center" wrapText="1" shrinkToFit="1"/>
    </xf>
    <xf numFmtId="4" fontId="1" fillId="0" borderId="1" xfId="0" applyNumberFormat="1" applyFont="1" applyBorder="1" applyAlignment="1">
      <alignment horizontal="center" vertical="top" wrapText="1" shrinkToFit="1"/>
    </xf>
    <xf numFmtId="0" fontId="8" fillId="0" borderId="0" xfId="3" applyFont="1" applyFill="1" applyBorder="1" applyAlignment="1">
      <alignment horizontal="centerContinuous" vertical="center" wrapText="1"/>
    </xf>
    <xf numFmtId="4" fontId="8" fillId="0" borderId="0" xfId="3" applyNumberFormat="1" applyFont="1" applyFill="1" applyBorder="1" applyAlignment="1">
      <alignment horizontal="centerContinuous" vertical="center" wrapText="1"/>
    </xf>
    <xf numFmtId="0" fontId="14" fillId="0" borderId="0" xfId="3" applyFont="1" applyFill="1" applyAlignment="1">
      <alignment horizontal="centerContinuous" vertical="center" wrapText="1"/>
    </xf>
    <xf numFmtId="0" fontId="14" fillId="0" borderId="0" xfId="3" applyFont="1" applyFill="1" applyAlignment="1">
      <alignment wrapText="1"/>
    </xf>
    <xf numFmtId="0" fontId="1" fillId="0" borderId="0" xfId="3" applyFont="1" applyFill="1" applyAlignment="1">
      <alignment horizontal="center" vertical="top" wrapText="1"/>
    </xf>
    <xf numFmtId="0" fontId="1" fillId="0" borderId="0" xfId="3" applyFont="1" applyFill="1" applyAlignment="1">
      <alignment wrapText="1"/>
    </xf>
    <xf numFmtId="0" fontId="11" fillId="0" borderId="0" xfId="3" applyFont="1" applyFill="1" applyAlignment="1">
      <alignment horizontal="center" vertical="top" wrapText="1"/>
    </xf>
    <xf numFmtId="4" fontId="14" fillId="0" borderId="0" xfId="3" applyNumberFormat="1" applyFont="1" applyFill="1" applyAlignment="1">
      <alignment horizontal="center" vertical="top" wrapText="1"/>
    </xf>
    <xf numFmtId="0" fontId="14" fillId="0" borderId="0" xfId="3" applyFont="1" applyFill="1" applyAlignment="1">
      <alignment horizontal="center" vertical="top" wrapText="1"/>
    </xf>
    <xf numFmtId="0" fontId="14" fillId="0" borderId="6" xfId="3" applyFont="1" applyFill="1" applyBorder="1" applyAlignment="1">
      <alignment horizontal="centerContinuous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shrinkToFit="1"/>
    </xf>
    <xf numFmtId="0" fontId="6" fillId="0" borderId="0" xfId="3" applyFont="1" applyFill="1" applyBorder="1" applyAlignment="1">
      <alignment horizontal="centerContinuous" vertical="center" wrapText="1"/>
    </xf>
    <xf numFmtId="0" fontId="3" fillId="0" borderId="0" xfId="3" applyFont="1" applyFill="1" applyAlignment="1">
      <alignment horizontal="center" vertical="top" wrapText="1"/>
    </xf>
    <xf numFmtId="0" fontId="14" fillId="0" borderId="0" xfId="3" applyFont="1" applyFill="1" applyBorder="1" applyAlignment="1">
      <alignment wrapText="1"/>
    </xf>
    <xf numFmtId="0" fontId="1" fillId="0" borderId="0" xfId="3" applyFont="1" applyAlignment="1">
      <alignment horizontal="center"/>
    </xf>
    <xf numFmtId="0" fontId="22" fillId="0" borderId="0" xfId="3" applyFont="1" applyBorder="1" applyAlignment="1">
      <alignment horizontal="centerContinuous" vertical="center"/>
    </xf>
    <xf numFmtId="0" fontId="14" fillId="0" borderId="0" xfId="3" applyFont="1" applyAlignment="1">
      <alignment horizontal="center" vertical="top"/>
    </xf>
    <xf numFmtId="0" fontId="19" fillId="0" borderId="0" xfId="0" applyFont="1" applyFill="1" applyAlignment="1">
      <alignment horizontal="centerContinuous" vertical="center"/>
    </xf>
    <xf numFmtId="0" fontId="4" fillId="0" borderId="0" xfId="3" applyFont="1" applyFill="1" applyAlignment="1">
      <alignment horizontal="center"/>
    </xf>
    <xf numFmtId="0" fontId="16" fillId="0" borderId="0" xfId="3" applyFont="1" applyFill="1" applyBorder="1" applyAlignment="1">
      <alignment horizontal="centerContinuous" vertical="center"/>
    </xf>
    <xf numFmtId="0" fontId="4" fillId="0" borderId="0" xfId="3" applyFont="1" applyFill="1" applyAlignment="1"/>
    <xf numFmtId="0" fontId="7" fillId="0" borderId="0" xfId="3" applyFill="1"/>
    <xf numFmtId="0" fontId="18" fillId="0" borderId="0" xfId="0" applyFont="1" applyFill="1" applyAlignment="1">
      <alignment horizontal="centerContinuous" vertical="center" wrapText="1"/>
    </xf>
    <xf numFmtId="0" fontId="9" fillId="0" borderId="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 shrinkToFit="1"/>
    </xf>
    <xf numFmtId="0" fontId="4" fillId="0" borderId="3" xfId="3" applyFont="1" applyFill="1" applyBorder="1" applyAlignment="1">
      <alignment horizontal="center" vertical="top" wrapText="1" shrinkToFit="1"/>
    </xf>
    <xf numFmtId="0" fontId="4" fillId="0" borderId="11" xfId="3" applyFont="1" applyFill="1" applyBorder="1" applyAlignment="1"/>
    <xf numFmtId="4" fontId="22" fillId="0" borderId="12" xfId="3" applyNumberFormat="1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top" wrapText="1"/>
    </xf>
    <xf numFmtId="4" fontId="4" fillId="0" borderId="13" xfId="3" applyNumberFormat="1" applyFont="1" applyFill="1" applyBorder="1" applyAlignment="1">
      <alignment horizontal="center" vertical="top" wrapText="1" shrinkToFit="1"/>
    </xf>
    <xf numFmtId="4" fontId="12" fillId="0" borderId="13" xfId="3" applyNumberFormat="1" applyFont="1" applyFill="1" applyBorder="1" applyAlignment="1">
      <alignment horizontal="center" vertical="top" wrapText="1"/>
    </xf>
    <xf numFmtId="0" fontId="4" fillId="0" borderId="13" xfId="3" applyFont="1" applyFill="1" applyBorder="1" applyAlignment="1"/>
    <xf numFmtId="1" fontId="1" fillId="0" borderId="13" xfId="3" applyNumberFormat="1" applyFont="1" applyFill="1" applyBorder="1" applyAlignment="1">
      <alignment horizontal="center" vertical="top" wrapText="1"/>
    </xf>
    <xf numFmtId="4" fontId="1" fillId="0" borderId="13" xfId="3" applyNumberFormat="1" applyFont="1" applyFill="1" applyBorder="1" applyAlignment="1">
      <alignment horizontal="center" vertical="top" wrapText="1"/>
    </xf>
    <xf numFmtId="4" fontId="3" fillId="0" borderId="13" xfId="3" applyNumberFormat="1" applyFont="1" applyFill="1" applyBorder="1" applyAlignment="1">
      <alignment horizontal="center" vertical="center"/>
    </xf>
    <xf numFmtId="0" fontId="1" fillId="0" borderId="10" xfId="3" applyFont="1" applyBorder="1" applyAlignment="1">
      <alignment horizontal="center" vertical="top" wrapText="1" shrinkToFit="1"/>
    </xf>
    <xf numFmtId="164" fontId="1" fillId="0" borderId="7" xfId="0" applyNumberFormat="1" applyFont="1" applyBorder="1" applyAlignment="1">
      <alignment horizontal="center" vertical="top" wrapText="1"/>
    </xf>
    <xf numFmtId="0" fontId="1" fillId="0" borderId="9" xfId="3" applyFont="1" applyFill="1" applyBorder="1" applyAlignment="1">
      <alignment horizontal="center" vertical="top" wrapText="1"/>
    </xf>
    <xf numFmtId="0" fontId="4" fillId="0" borderId="10" xfId="3" applyFont="1" applyBorder="1" applyAlignment="1">
      <alignment horizontal="center" vertical="top" wrapText="1" shrinkToFit="1"/>
    </xf>
    <xf numFmtId="0" fontId="12" fillId="0" borderId="10" xfId="3" applyFont="1" applyBorder="1" applyAlignment="1">
      <alignment horizontal="center" vertical="top" wrapText="1" shrinkToFit="1"/>
    </xf>
    <xf numFmtId="0" fontId="17" fillId="0" borderId="10" xfId="3" applyFont="1" applyBorder="1" applyAlignment="1">
      <alignment horizontal="center" vertical="top" wrapText="1" shrinkToFit="1"/>
    </xf>
    <xf numFmtId="0" fontId="11" fillId="0" borderId="10" xfId="3" applyFont="1" applyBorder="1" applyAlignment="1">
      <alignment horizontal="center" vertical="top" wrapText="1" shrinkToFit="1"/>
    </xf>
    <xf numFmtId="0" fontId="4" fillId="0" borderId="13" xfId="3" applyFont="1" applyBorder="1" applyAlignment="1"/>
    <xf numFmtId="4" fontId="1" fillId="0" borderId="13" xfId="3" applyNumberFormat="1" applyFont="1" applyBorder="1" applyAlignment="1">
      <alignment horizontal="center" vertical="top" wrapText="1" shrinkToFit="1"/>
    </xf>
    <xf numFmtId="0" fontId="3" fillId="0" borderId="14" xfId="3" applyFont="1" applyFill="1" applyBorder="1" applyAlignment="1">
      <alignment horizontal="center" vertical="top" wrapText="1"/>
    </xf>
    <xf numFmtId="0" fontId="14" fillId="0" borderId="14" xfId="3" applyFont="1" applyFill="1" applyBorder="1" applyAlignment="1">
      <alignment wrapText="1"/>
    </xf>
    <xf numFmtId="0" fontId="14" fillId="0" borderId="14" xfId="3" applyFont="1" applyFill="1" applyBorder="1" applyAlignment="1">
      <alignment horizontal="center" vertical="top" wrapText="1"/>
    </xf>
    <xf numFmtId="4" fontId="14" fillId="0" borderId="14" xfId="3" applyNumberFormat="1" applyFont="1" applyFill="1" applyBorder="1" applyAlignment="1">
      <alignment horizontal="center" vertical="top" wrapText="1"/>
    </xf>
    <xf numFmtId="0" fontId="1" fillId="0" borderId="13" xfId="3" applyFont="1" applyBorder="1" applyAlignment="1">
      <alignment horizontal="center" vertical="top" wrapText="1" shrinkToFit="1"/>
    </xf>
    <xf numFmtId="0" fontId="11" fillId="0" borderId="13" xfId="3" applyFont="1" applyBorder="1" applyAlignment="1">
      <alignment horizontal="center" vertical="top" wrapText="1" shrinkToFit="1"/>
    </xf>
    <xf numFmtId="0" fontId="26" fillId="0" borderId="0" xfId="3" applyFont="1" applyFill="1" applyBorder="1" applyAlignment="1">
      <alignment horizontal="centerContinuous" vertical="center"/>
    </xf>
    <xf numFmtId="0" fontId="27" fillId="0" borderId="0" xfId="3" applyFont="1" applyFill="1" applyBorder="1" applyAlignment="1">
      <alignment horizontal="centerContinuous" vertical="center" wrapText="1"/>
    </xf>
    <xf numFmtId="0" fontId="28" fillId="0" borderId="8" xfId="3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9" fillId="0" borderId="11" xfId="3" applyFont="1" applyFill="1" applyBorder="1" applyAlignment="1"/>
    <xf numFmtId="0" fontId="29" fillId="0" borderId="0" xfId="3" applyFont="1" applyFill="1" applyAlignment="1"/>
    <xf numFmtId="0" fontId="1" fillId="0" borderId="13" xfId="3" applyFont="1" applyFill="1" applyBorder="1" applyAlignment="1">
      <alignment horizontal="center" vertical="top" wrapText="1"/>
    </xf>
    <xf numFmtId="0" fontId="31" fillId="0" borderId="3" xfId="3" applyFont="1" applyFill="1" applyBorder="1" applyAlignment="1">
      <alignment horizontal="center" vertical="top" wrapText="1" shrinkToFit="1"/>
    </xf>
    <xf numFmtId="0" fontId="32" fillId="0" borderId="3" xfId="3" applyFont="1" applyFill="1" applyBorder="1" applyAlignment="1">
      <alignment horizontal="center" vertical="top" wrapText="1" shrinkToFit="1"/>
    </xf>
    <xf numFmtId="0" fontId="30" fillId="0" borderId="3" xfId="3" applyFont="1" applyFill="1" applyBorder="1" applyAlignment="1">
      <alignment horizontal="center" vertical="top" wrapText="1" shrinkToFit="1"/>
    </xf>
    <xf numFmtId="0" fontId="30" fillId="0" borderId="13" xfId="3" applyFont="1" applyFill="1" applyBorder="1" applyAlignment="1">
      <alignment horizontal="center" vertical="top" wrapText="1"/>
    </xf>
    <xf numFmtId="4" fontId="31" fillId="0" borderId="13" xfId="3" applyNumberFormat="1" applyFont="1" applyFill="1" applyBorder="1" applyAlignment="1">
      <alignment horizontal="center" vertical="top" wrapText="1" shrinkToFit="1"/>
    </xf>
    <xf numFmtId="4" fontId="30" fillId="0" borderId="13" xfId="3" applyNumberFormat="1" applyFont="1" applyFill="1" applyBorder="1" applyAlignment="1">
      <alignment horizontal="center" vertical="top" wrapText="1" shrinkToFi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13" xfId="3" applyFont="1" applyFill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4" fillId="0" borderId="16" xfId="3" applyFont="1" applyFill="1" applyBorder="1" applyAlignment="1">
      <alignment horizontal="center"/>
    </xf>
    <xf numFmtId="0" fontId="6" fillId="0" borderId="17" xfId="3" applyFont="1" applyFill="1" applyBorder="1" applyAlignment="1">
      <alignment vertical="center"/>
    </xf>
    <xf numFmtId="0" fontId="33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justify" vertical="center" wrapText="1"/>
    </xf>
    <xf numFmtId="0" fontId="34" fillId="0" borderId="13" xfId="0" applyFont="1" applyBorder="1" applyAlignment="1">
      <alignment vertical="center" wrapText="1"/>
    </xf>
    <xf numFmtId="0" fontId="34" fillId="0" borderId="13" xfId="0" applyFont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top" wrapText="1"/>
    </xf>
    <xf numFmtId="0" fontId="33" fillId="0" borderId="0" xfId="0" applyFont="1" applyBorder="1" applyAlignment="1">
      <alignment vertical="center" wrapText="1"/>
    </xf>
    <xf numFmtId="0" fontId="1" fillId="0" borderId="13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4" fontId="3" fillId="0" borderId="15" xfId="3" applyNumberFormat="1" applyFont="1" applyFill="1" applyBorder="1" applyAlignment="1">
      <alignment horizontal="center" vertical="center"/>
    </xf>
    <xf numFmtId="0" fontId="30" fillId="0" borderId="13" xfId="3" applyFont="1" applyFill="1" applyBorder="1" applyAlignment="1">
      <alignment horizontal="center" vertical="top" wrapText="1" shrinkToFit="1"/>
    </xf>
    <xf numFmtId="0" fontId="35" fillId="0" borderId="13" xfId="5" applyFill="1" applyBorder="1" applyAlignment="1">
      <alignment horizontal="center" vertical="top" wrapText="1" shrinkToFit="1"/>
    </xf>
    <xf numFmtId="0" fontId="4" fillId="0" borderId="0" xfId="3" applyFont="1" applyFill="1" applyAlignment="1">
      <alignment wrapText="1"/>
    </xf>
    <xf numFmtId="0" fontId="0" fillId="0" borderId="0" xfId="0" applyAlignment="1">
      <alignment wrapText="1"/>
    </xf>
    <xf numFmtId="0" fontId="1" fillId="0" borderId="13" xfId="3" applyFont="1" applyFill="1" applyBorder="1" applyAlignment="1">
      <alignment horizontal="center" vertical="top" wrapText="1" shrinkToFit="1"/>
    </xf>
    <xf numFmtId="0" fontId="1" fillId="0" borderId="13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" fillId="0" borderId="10" xfId="3" applyFont="1" applyFill="1" applyBorder="1" applyAlignment="1">
      <alignment horizontal="center" vertical="top" wrapText="1" shrinkToFit="1"/>
    </xf>
    <xf numFmtId="0" fontId="1" fillId="0" borderId="1" xfId="3" applyFont="1" applyFill="1" applyBorder="1" applyAlignment="1">
      <alignment horizontal="center" vertical="top" wrapText="1" shrinkToFit="1"/>
    </xf>
    <xf numFmtId="0" fontId="4" fillId="0" borderId="1" xfId="3" applyFont="1" applyBorder="1" applyAlignment="1">
      <alignment horizontal="center" vertical="top" wrapText="1" shrinkToFit="1"/>
    </xf>
    <xf numFmtId="0" fontId="4" fillId="0" borderId="10" xfId="3" applyFont="1" applyBorder="1" applyAlignment="1">
      <alignment horizontal="center" vertical="top" wrapText="1" shrinkToFit="1"/>
    </xf>
    <xf numFmtId="0" fontId="1" fillId="0" borderId="1" xfId="3" applyFont="1" applyBorder="1" applyAlignment="1">
      <alignment horizontal="center" vertical="top" wrapText="1" shrinkToFit="1"/>
    </xf>
    <xf numFmtId="0" fontId="1" fillId="0" borderId="10" xfId="3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10" xfId="0" applyFont="1" applyBorder="1" applyAlignment="1">
      <alignment horizontal="center" vertical="top" wrapText="1" shrinkToFit="1"/>
    </xf>
  </cellXfs>
  <cellStyles count="6">
    <cellStyle name="Excel Built-in Normal" xfId="1" xr:uid="{00000000-0005-0000-0000-000000000000}"/>
    <cellStyle name="Гиперссылка" xfId="5" builtinId="8"/>
    <cellStyle name="Гиперссылка 2" xfId="4" xr:uid="{F15187FD-4C23-4209-864C-822083FB156D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2" name="Изображение 2" descr="http://grls.rosminzdrav.ru/gfx/blank.gif">
          <a:extLst>
            <a:ext uri="{FF2B5EF4-FFF2-40B4-BE49-F238E27FC236}">
              <a16:creationId xmlns:a16="http://schemas.microsoft.com/office/drawing/2014/main" id="{EAE06DE4-AFB1-4362-AD64-9A1CEE95C5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3" name="Изображение 2" descr="http://grls.rosminzdrav.ru/gfx/blank.gif">
          <a:extLst>
            <a:ext uri="{FF2B5EF4-FFF2-40B4-BE49-F238E27FC236}">
              <a16:creationId xmlns:a16="http://schemas.microsoft.com/office/drawing/2014/main" id="{3C74355A-62BB-4F55-AF9C-E9B5B0B9C1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4" name="Изображение 2" descr="http://grls.rosminzdrav.ru/gfx/blank.gif">
          <a:extLst>
            <a:ext uri="{FF2B5EF4-FFF2-40B4-BE49-F238E27FC236}">
              <a16:creationId xmlns:a16="http://schemas.microsoft.com/office/drawing/2014/main" id="{B58017AB-06E6-476B-924F-F05C409195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5" name="Изображение 2" descr="http://grls.rosminzdrav.ru/gfx/blank.gif">
          <a:extLst>
            <a:ext uri="{FF2B5EF4-FFF2-40B4-BE49-F238E27FC236}">
              <a16:creationId xmlns:a16="http://schemas.microsoft.com/office/drawing/2014/main" id="{2D3C07A0-4391-4C49-A9DF-213C2BFBCB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6" name="Изображение 2" descr="http://grls.rosminzdrav.ru/gfx/blank.gif">
          <a:extLst>
            <a:ext uri="{FF2B5EF4-FFF2-40B4-BE49-F238E27FC236}">
              <a16:creationId xmlns:a16="http://schemas.microsoft.com/office/drawing/2014/main" id="{33562CC2-79F9-4BDE-A4C5-E5253651D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7" name="Изображение 2" descr="http://grls.rosminzdrav.ru/gfx/blank.gif">
          <a:extLst>
            <a:ext uri="{FF2B5EF4-FFF2-40B4-BE49-F238E27FC236}">
              <a16:creationId xmlns:a16="http://schemas.microsoft.com/office/drawing/2014/main" id="{E121DEA5-41A6-456B-BC9F-DDD5746E59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B57A63AD-0079-4EE4-8181-1FB9C8D2AD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165C88BC-BC80-470B-A36E-A95581204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0" name="Изображение 2" descr="http://grls.rosminzdrav.ru/gfx/blank.gif">
          <a:extLst>
            <a:ext uri="{FF2B5EF4-FFF2-40B4-BE49-F238E27FC236}">
              <a16:creationId xmlns:a16="http://schemas.microsoft.com/office/drawing/2014/main" id="{80B94535-6F93-4B73-9930-7D720638F0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1" name="Изображение 2" descr="http://grls.rosminzdrav.ru/gfx/blank.gif">
          <a:extLst>
            <a:ext uri="{FF2B5EF4-FFF2-40B4-BE49-F238E27FC236}">
              <a16:creationId xmlns:a16="http://schemas.microsoft.com/office/drawing/2014/main" id="{47975C62-C9F8-4ACA-856F-765FDB5CB7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2" name="Изображение 2" descr="http://grls.rosminzdrav.ru/gfx/blank.gif">
          <a:extLst>
            <a:ext uri="{FF2B5EF4-FFF2-40B4-BE49-F238E27FC236}">
              <a16:creationId xmlns:a16="http://schemas.microsoft.com/office/drawing/2014/main" id="{8241B93C-BD37-47FC-AEED-427F2233E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3" name="Изображение 2" descr="http://grls.rosminzdrav.ru/gfx/blank.gif">
          <a:extLst>
            <a:ext uri="{FF2B5EF4-FFF2-40B4-BE49-F238E27FC236}">
              <a16:creationId xmlns:a16="http://schemas.microsoft.com/office/drawing/2014/main" id="{058198C1-6C6C-43DA-B918-3E82F296C9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4" name="Изображение 2" descr="http://grls.rosminzdrav.ru/gfx/blank.gif">
          <a:extLst>
            <a:ext uri="{FF2B5EF4-FFF2-40B4-BE49-F238E27FC236}">
              <a16:creationId xmlns:a16="http://schemas.microsoft.com/office/drawing/2014/main" id="{5EB5A548-542E-4072-8C35-10907E14D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5" name="Изображение 2" descr="http://grls.rosminzdrav.ru/gfx/blank.gif">
          <a:extLst>
            <a:ext uri="{FF2B5EF4-FFF2-40B4-BE49-F238E27FC236}">
              <a16:creationId xmlns:a16="http://schemas.microsoft.com/office/drawing/2014/main" id="{B38A1FAE-93A5-490B-A74E-3C81C0B9C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14</xdr:row>
      <xdr:rowOff>0</xdr:rowOff>
    </xdr:from>
    <xdr:ext cx="9525" cy="9525"/>
    <xdr:pic>
      <xdr:nvPicPr>
        <xdr:cNvPr id="16" name="Изображение 2" descr="http://grls.rosminzdrav.ru/gfx/blank.gif">
          <a:extLst>
            <a:ext uri="{FF2B5EF4-FFF2-40B4-BE49-F238E27FC236}">
              <a16:creationId xmlns:a16="http://schemas.microsoft.com/office/drawing/2014/main" id="{8375F7F5-19B1-4258-931B-1E22DC7431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86996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7" name="Изображение 2" descr="http://grls.rosminzdrav.ru/gfx/blank.gif">
          <a:extLst>
            <a:ext uri="{FF2B5EF4-FFF2-40B4-BE49-F238E27FC236}">
              <a16:creationId xmlns:a16="http://schemas.microsoft.com/office/drawing/2014/main" id="{C5E74D62-10FA-48BD-86F9-F200CABE11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18" name="Изображение 2" descr="http://grls.rosminzdrav.ru/gfx/blank.gif">
          <a:extLst>
            <a:ext uri="{FF2B5EF4-FFF2-40B4-BE49-F238E27FC236}">
              <a16:creationId xmlns:a16="http://schemas.microsoft.com/office/drawing/2014/main" id="{B1852C5C-098B-42D7-8AA3-4433401B64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14</xdr:row>
      <xdr:rowOff>0</xdr:rowOff>
    </xdr:from>
    <xdr:ext cx="9525" cy="9525"/>
    <xdr:pic>
      <xdr:nvPicPr>
        <xdr:cNvPr id="19" name="Изображение 2" descr="http://grls.rosminzdrav.ru/gfx/blank.gif">
          <a:extLst>
            <a:ext uri="{FF2B5EF4-FFF2-40B4-BE49-F238E27FC236}">
              <a16:creationId xmlns:a16="http://schemas.microsoft.com/office/drawing/2014/main" id="{FC19137C-1D4B-4FA7-8FA7-614F850CC0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575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20" name="Изображение 2" descr="http://grls.rosminzdrav.ru/gfx/blank.gif">
          <a:extLst>
            <a:ext uri="{FF2B5EF4-FFF2-40B4-BE49-F238E27FC236}">
              <a16:creationId xmlns:a16="http://schemas.microsoft.com/office/drawing/2014/main" id="{C6E0118F-B58A-4029-8512-460D63A0D2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14</xdr:row>
      <xdr:rowOff>0</xdr:rowOff>
    </xdr:from>
    <xdr:ext cx="9525" cy="9525"/>
    <xdr:pic>
      <xdr:nvPicPr>
        <xdr:cNvPr id="21" name="Изображение 2" descr="http://grls.rosminzdrav.ru/gfx/blank.gif">
          <a:extLst>
            <a:ext uri="{FF2B5EF4-FFF2-40B4-BE49-F238E27FC236}">
              <a16:creationId xmlns:a16="http://schemas.microsoft.com/office/drawing/2014/main" id="{0D66C672-D755-4587-8EAE-2BA19278BC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14</xdr:row>
      <xdr:rowOff>0</xdr:rowOff>
    </xdr:from>
    <xdr:ext cx="9525" cy="9525"/>
    <xdr:pic>
      <xdr:nvPicPr>
        <xdr:cNvPr id="22" name="Изображение 2" descr="http://grls.rosminzdrav.ru/gfx/blank.gif">
          <a:extLst>
            <a:ext uri="{FF2B5EF4-FFF2-40B4-BE49-F238E27FC236}">
              <a16:creationId xmlns:a16="http://schemas.microsoft.com/office/drawing/2014/main" id="{E95C33D8-782C-45A7-B541-251C1DF1B2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14</xdr:row>
      <xdr:rowOff>9525</xdr:rowOff>
    </xdr:to>
    <xdr:pic>
      <xdr:nvPicPr>
        <xdr:cNvPr id="23" name="Изображение 2" descr="http://grls.rosminzdrav.ru/gfx/blank.gif">
          <a:extLst>
            <a:ext uri="{FF2B5EF4-FFF2-40B4-BE49-F238E27FC236}">
              <a16:creationId xmlns:a16="http://schemas.microsoft.com/office/drawing/2014/main" id="{77425A95-020F-410E-A7CD-12FE6569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kupki.gov.ru/epz/contract/contractCard/payment-info-and-target-of-order.html?reestrNumber=2631819736726001785&amp;contractInfoId=10964590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BA91-C9A4-4EC2-A77E-EB58C4760EE9}">
  <sheetPr>
    <pageSetUpPr fitToPage="1"/>
  </sheetPr>
  <dimension ref="A1:Q10"/>
  <sheetViews>
    <sheetView tabSelected="1" workbookViewId="0">
      <selection activeCell="Q6" sqref="Q6"/>
    </sheetView>
  </sheetViews>
  <sheetFormatPr defaultRowHeight="15" x14ac:dyDescent="0.25"/>
  <cols>
    <col min="1" max="1" width="6.28515625" customWidth="1"/>
    <col min="2" max="2" width="18.28515625" customWidth="1"/>
    <col min="4" max="4" width="15.85546875" customWidth="1"/>
    <col min="5" max="5" width="12" customWidth="1"/>
    <col min="7" max="7" width="10.140625" customWidth="1"/>
    <col min="8" max="8" width="10.85546875" customWidth="1"/>
    <col min="9" max="9" width="10.28515625" customWidth="1"/>
    <col min="12" max="12" width="10.140625" customWidth="1"/>
    <col min="13" max="13" width="10" customWidth="1"/>
    <col min="14" max="14" width="10.140625" customWidth="1"/>
    <col min="16" max="16" width="11.85546875" customWidth="1"/>
    <col min="17" max="17" width="12.5703125" customWidth="1"/>
  </cols>
  <sheetData>
    <row r="1" spans="1:17" ht="22.5" x14ac:dyDescent="0.25">
      <c r="A1" s="51" t="s">
        <v>42</v>
      </c>
      <c r="B1" s="53"/>
      <c r="C1" s="53"/>
      <c r="D1" s="53"/>
      <c r="E1" s="53"/>
      <c r="F1" s="53"/>
      <c r="G1" s="53"/>
      <c r="H1" s="53"/>
      <c r="I1" s="85"/>
      <c r="J1" s="85"/>
      <c r="K1" s="85"/>
      <c r="L1" s="53"/>
      <c r="M1" s="53"/>
      <c r="N1" s="53"/>
      <c r="O1" s="53"/>
      <c r="P1" s="53"/>
      <c r="Q1" s="53"/>
    </row>
    <row r="2" spans="1:17" ht="47.25" x14ac:dyDescent="0.25">
      <c r="A2" s="56" t="s">
        <v>36</v>
      </c>
      <c r="B2" s="33"/>
      <c r="C2" s="33"/>
      <c r="D2" s="33"/>
      <c r="E2" s="33"/>
      <c r="F2" s="33"/>
      <c r="G2" s="33"/>
      <c r="H2" s="33"/>
      <c r="I2" s="86"/>
      <c r="J2" s="86"/>
      <c r="K2" s="86"/>
      <c r="L2" s="33"/>
      <c r="M2" s="33"/>
      <c r="N2" s="33"/>
      <c r="O2" s="33"/>
      <c r="P2" s="33"/>
      <c r="Q2" s="33"/>
    </row>
    <row r="3" spans="1:17" ht="18.75" x14ac:dyDescent="0.25">
      <c r="A3" s="57"/>
      <c r="B3" s="58"/>
      <c r="C3" s="58"/>
      <c r="D3" s="57"/>
      <c r="E3" s="57"/>
      <c r="F3" s="57"/>
      <c r="G3" s="57"/>
      <c r="H3" s="57"/>
      <c r="I3" s="87"/>
      <c r="J3" s="87"/>
      <c r="K3" s="87"/>
      <c r="L3" s="57"/>
      <c r="M3" s="57"/>
      <c r="N3" s="57"/>
      <c r="O3" s="57"/>
      <c r="P3" s="57"/>
      <c r="Q3" s="57"/>
    </row>
    <row r="4" spans="1:17" ht="120" x14ac:dyDescent="0.25">
      <c r="A4" s="111" t="s">
        <v>4</v>
      </c>
      <c r="B4" s="59" t="s">
        <v>3</v>
      </c>
      <c r="C4" s="59" t="s">
        <v>29</v>
      </c>
      <c r="D4" s="111" t="s">
        <v>56</v>
      </c>
      <c r="E4" s="111" t="s">
        <v>2</v>
      </c>
      <c r="F4" s="111" t="s">
        <v>10</v>
      </c>
      <c r="G4" s="111" t="s">
        <v>11</v>
      </c>
      <c r="H4" s="111" t="s">
        <v>44</v>
      </c>
      <c r="I4" s="92" t="s">
        <v>16</v>
      </c>
      <c r="J4" s="93" t="s">
        <v>21</v>
      </c>
      <c r="K4" s="94" t="s">
        <v>12</v>
      </c>
      <c r="L4" s="111" t="s">
        <v>9</v>
      </c>
      <c r="M4" s="111" t="s">
        <v>27</v>
      </c>
      <c r="N4" s="111" t="s">
        <v>13</v>
      </c>
      <c r="O4" s="111" t="s">
        <v>14</v>
      </c>
      <c r="P4" s="111" t="s">
        <v>15</v>
      </c>
      <c r="Q4" s="60" t="s">
        <v>28</v>
      </c>
    </row>
    <row r="5" spans="1:17" ht="72" customHeight="1" x14ac:dyDescent="0.25">
      <c r="A5" s="110">
        <v>1</v>
      </c>
      <c r="B5" s="103" t="s">
        <v>58</v>
      </c>
      <c r="C5" s="104" t="s">
        <v>57</v>
      </c>
      <c r="D5" s="106" t="s">
        <v>59</v>
      </c>
      <c r="E5" s="107" t="s">
        <v>60</v>
      </c>
      <c r="F5" s="105">
        <v>500</v>
      </c>
      <c r="G5" s="66" t="s">
        <v>52</v>
      </c>
      <c r="H5" s="110">
        <v>1</v>
      </c>
      <c r="I5" s="95">
        <f>'Тарифный метод'!O5</f>
        <v>759.79</v>
      </c>
      <c r="J5" s="96">
        <f>'Метод сопоставимых цен'!K5</f>
        <v>2106.52</v>
      </c>
      <c r="K5" s="97" t="str">
        <f>'Расчет средневзвешенной цены'!K6</f>
        <v>нет</v>
      </c>
      <c r="L5" s="65" t="s">
        <v>17</v>
      </c>
      <c r="M5" s="64">
        <f>MIN(I5:L5)</f>
        <v>759.79</v>
      </c>
      <c r="N5" s="66"/>
      <c r="O5" s="67">
        <v>10</v>
      </c>
      <c r="P5" s="68">
        <f>ROUND(M5*((100+N5)/100)*((100+O5)/100),2)</f>
        <v>835.77</v>
      </c>
      <c r="Q5" s="68">
        <f>ROUND((F5*P5),2)</f>
        <v>417885</v>
      </c>
    </row>
    <row r="6" spans="1:17" ht="15.75" x14ac:dyDescent="0.25">
      <c r="A6" s="101"/>
      <c r="B6" s="102" t="s">
        <v>49</v>
      </c>
      <c r="C6" s="54"/>
      <c r="D6" s="55"/>
      <c r="E6" s="55"/>
      <c r="F6" s="100"/>
      <c r="G6" s="55"/>
      <c r="H6" s="55"/>
      <c r="I6" s="88"/>
      <c r="J6" s="89"/>
      <c r="K6" s="89"/>
      <c r="L6" s="61"/>
      <c r="M6" s="61"/>
      <c r="N6" s="61"/>
      <c r="O6" s="61"/>
      <c r="P6" s="61"/>
      <c r="Q6" s="62">
        <f>SUM(Q5)</f>
        <v>417885</v>
      </c>
    </row>
    <row r="7" spans="1:17" x14ac:dyDescent="0.25">
      <c r="A7" s="52"/>
      <c r="B7" s="54"/>
      <c r="C7" s="54"/>
      <c r="D7" s="55"/>
      <c r="E7" s="55"/>
      <c r="F7" s="100"/>
      <c r="G7" s="54"/>
      <c r="H7" s="54"/>
      <c r="I7" s="90"/>
      <c r="J7" s="90"/>
      <c r="K7" s="90"/>
      <c r="L7" s="54"/>
      <c r="M7" s="54"/>
      <c r="N7" s="54"/>
      <c r="O7" s="54"/>
      <c r="P7" s="54"/>
      <c r="Q7" s="54"/>
    </row>
    <row r="8" spans="1:17" x14ac:dyDescent="0.25">
      <c r="A8" s="5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7" x14ac:dyDescent="0.25">
      <c r="A9" s="52"/>
      <c r="B9" s="54"/>
      <c r="C9" s="54"/>
      <c r="D9" s="54"/>
      <c r="E9" s="54"/>
      <c r="F9" s="54"/>
      <c r="G9" s="54"/>
      <c r="H9" s="54"/>
      <c r="I9" s="90"/>
      <c r="J9" s="90"/>
      <c r="K9" s="90"/>
      <c r="L9" s="54"/>
      <c r="M9" s="54"/>
      <c r="N9" s="54"/>
      <c r="O9" s="54"/>
      <c r="P9" s="54"/>
      <c r="Q9" s="54"/>
    </row>
    <row r="10" spans="1:17" x14ac:dyDescent="0.25">
      <c r="A10" s="52"/>
      <c r="B10" s="54" t="s">
        <v>51</v>
      </c>
      <c r="C10" s="54"/>
      <c r="D10" s="54"/>
      <c r="E10" s="54"/>
      <c r="F10" s="54"/>
      <c r="G10" s="54"/>
      <c r="H10" s="54"/>
      <c r="I10" s="90"/>
      <c r="J10" s="90"/>
      <c r="K10" s="90"/>
      <c r="L10" s="54"/>
      <c r="M10" s="54"/>
      <c r="N10" s="54"/>
      <c r="O10" s="54"/>
      <c r="P10" s="54"/>
      <c r="Q10" s="54"/>
    </row>
  </sheetData>
  <mergeCells count="1">
    <mergeCell ref="B8:Q8"/>
  </mergeCells>
  <conditionalFormatting sqref="Q5">
    <cfRule type="cellIs" dxfId="1" priority="1" operator="greaterThan">
      <formula>1000000</formula>
    </cfRule>
  </conditionalFormatting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D5"/>
    </sheetView>
  </sheetViews>
  <sheetFormatPr defaultColWidth="8.7109375" defaultRowHeight="15.75" x14ac:dyDescent="0.25"/>
  <cols>
    <col min="1" max="1" width="4.140625" style="23" bestFit="1" customWidth="1"/>
    <col min="2" max="2" width="23.85546875" style="16" customWidth="1"/>
    <col min="3" max="3" width="21.28515625" style="16" customWidth="1"/>
    <col min="4" max="4" width="13.42578125" style="16" customWidth="1"/>
    <col min="5" max="6" width="11.7109375" style="16" customWidth="1"/>
    <col min="7" max="7" width="16.42578125" style="17" customWidth="1"/>
    <col min="8" max="8" width="16.7109375" style="17" customWidth="1"/>
    <col min="9" max="9" width="19.42578125" style="17" customWidth="1"/>
    <col min="10" max="11" width="20" style="17" customWidth="1"/>
    <col min="12" max="12" width="15.28515625" style="16" customWidth="1"/>
    <col min="13" max="13" width="15.85546875" style="16" customWidth="1"/>
    <col min="14" max="16384" width="8.7109375" style="17"/>
  </cols>
  <sheetData>
    <row r="1" spans="1:13" ht="37.5" customHeight="1" x14ac:dyDescent="0.25">
      <c r="A1" s="25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customHeight="1" x14ac:dyDescent="0.25">
      <c r="A2" s="22"/>
      <c r="B2" s="14"/>
      <c r="C2" s="14"/>
      <c r="D2" s="14"/>
      <c r="E2" s="14"/>
      <c r="F2" s="14"/>
      <c r="G2" s="13"/>
      <c r="H2" s="13"/>
      <c r="I2" s="13"/>
      <c r="J2" s="13"/>
      <c r="K2" s="13"/>
      <c r="L2" s="15"/>
      <c r="M2" s="15"/>
    </row>
    <row r="3" spans="1:13" ht="42" customHeight="1" x14ac:dyDescent="0.25">
      <c r="A3" s="117" t="s">
        <v>4</v>
      </c>
      <c r="B3" s="117" t="s">
        <v>25</v>
      </c>
      <c r="C3" s="117" t="s">
        <v>1</v>
      </c>
      <c r="D3" s="117" t="s">
        <v>2</v>
      </c>
      <c r="E3" s="117" t="s">
        <v>11</v>
      </c>
      <c r="F3" s="117" t="s">
        <v>44</v>
      </c>
      <c r="G3" s="117" t="s">
        <v>53</v>
      </c>
      <c r="H3" s="117"/>
      <c r="I3" s="117"/>
      <c r="J3" s="118" t="s">
        <v>26</v>
      </c>
      <c r="K3" s="118" t="s">
        <v>45</v>
      </c>
      <c r="L3" s="118" t="s">
        <v>23</v>
      </c>
      <c r="M3" s="117" t="s">
        <v>24</v>
      </c>
    </row>
    <row r="4" spans="1:13" ht="47.25" customHeight="1" x14ac:dyDescent="0.25">
      <c r="A4" s="117"/>
      <c r="B4" s="117"/>
      <c r="C4" s="117"/>
      <c r="D4" s="117"/>
      <c r="E4" s="117"/>
      <c r="F4" s="117"/>
      <c r="G4" s="113" t="s">
        <v>92</v>
      </c>
      <c r="H4" s="113" t="s">
        <v>93</v>
      </c>
      <c r="I4" s="114" t="s">
        <v>94</v>
      </c>
      <c r="J4" s="118"/>
      <c r="K4" s="118"/>
      <c r="L4" s="118"/>
      <c r="M4" s="117"/>
    </row>
    <row r="5" spans="1:13" ht="38.25" x14ac:dyDescent="0.25">
      <c r="A5" s="91">
        <v>1</v>
      </c>
      <c r="B5" s="103" t="s">
        <v>58</v>
      </c>
      <c r="C5" s="106" t="s">
        <v>59</v>
      </c>
      <c r="D5" s="107" t="s">
        <v>60</v>
      </c>
      <c r="E5" s="66" t="s">
        <v>52</v>
      </c>
      <c r="F5" s="99">
        <v>1</v>
      </c>
      <c r="G5" s="69">
        <v>2106.52</v>
      </c>
      <c r="H5" s="69">
        <v>2106.52</v>
      </c>
      <c r="I5" s="69">
        <v>2106.52</v>
      </c>
      <c r="J5" s="69">
        <f>ROUND(((G5+H5+I5)/3),2)</f>
        <v>2106.52</v>
      </c>
      <c r="K5" s="69">
        <f>MIN(G5:I5)</f>
        <v>2106.52</v>
      </c>
      <c r="L5" s="69">
        <f>STDEV(G5:I5)</f>
        <v>0</v>
      </c>
      <c r="M5" s="69">
        <f>L5/J5*100</f>
        <v>0</v>
      </c>
    </row>
    <row r="6" spans="1:13" x14ac:dyDescent="0.25">
      <c r="H6" s="112"/>
    </row>
  </sheetData>
  <sheetProtection selectLockedCells="1" selectUnlockedCells="1"/>
  <autoFilter ref="B3:M5" xr:uid="{00000000-0001-0000-0200-000000000000}">
    <filterColumn colId="5" showButton="0"/>
    <filterColumn colId="6" showButton="0"/>
    <filterColumn colId="7" showButton="0"/>
  </autoFilter>
  <mergeCells count="11">
    <mergeCell ref="A3:A4"/>
    <mergeCell ref="L3:L4"/>
    <mergeCell ref="M3:M4"/>
    <mergeCell ref="C3:C4"/>
    <mergeCell ref="D3:D4"/>
    <mergeCell ref="B3:B4"/>
    <mergeCell ref="E3:E4"/>
    <mergeCell ref="G3:I3"/>
    <mergeCell ref="J3:J4"/>
    <mergeCell ref="F3:F4"/>
    <mergeCell ref="K3:K4"/>
  </mergeCells>
  <phoneticPr fontId="21" type="noConversion"/>
  <conditionalFormatting sqref="M1:M2 M5:M1048576">
    <cfRule type="cellIs" dxfId="0" priority="7" operator="greaterThan">
      <formula>33</formula>
    </cfRule>
  </conditionalFormatting>
  <hyperlinks>
    <hyperlink ref="I4" r:id="rId1" xr:uid="{AF1DFC8E-EA6D-4EBB-8489-FC12B34B2295}"/>
  </hyperlinks>
  <printOptions horizontalCentered="1"/>
  <pageMargins left="0.31496062992125984" right="0.31496062992125984" top="0.23622047244094491" bottom="0.19685039370078741" header="0.19685039370078741" footer="0.19685039370078741"/>
  <pageSetup paperSize="9" scale="72" firstPageNumber="0" fitToHeight="11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workbookViewId="0">
      <pane xSplit="2" ySplit="4" topLeftCell="E11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ColWidth="11.5703125" defaultRowHeight="60" customHeight="1" x14ac:dyDescent="0.2"/>
  <cols>
    <col min="1" max="1" width="6.7109375" style="46" customWidth="1"/>
    <col min="2" max="2" width="7.140625" style="46" hidden="1" customWidth="1"/>
    <col min="3" max="3" width="12.42578125" style="46" hidden="1" customWidth="1"/>
    <col min="4" max="4" width="22.28515625" style="36" customWidth="1"/>
    <col min="5" max="5" width="12.140625" style="36" customWidth="1"/>
    <col min="6" max="6" width="19.140625" style="41" customWidth="1"/>
    <col min="7" max="7" width="27.85546875" style="41" customWidth="1"/>
    <col min="8" max="8" width="33.42578125" style="41" customWidth="1"/>
    <col min="9" max="9" width="17.5703125" style="41" customWidth="1"/>
    <col min="10" max="10" width="18.85546875" style="41" customWidth="1"/>
    <col min="11" max="11" width="12.85546875" style="46" customWidth="1"/>
    <col min="12" max="12" width="12.7109375" style="40" customWidth="1"/>
    <col min="13" max="13" width="5.5703125" style="41" bestFit="1" customWidth="1"/>
    <col min="14" max="14" width="14.42578125" style="40" customWidth="1"/>
    <col min="15" max="15" width="11.5703125" style="41"/>
    <col min="16" max="16384" width="11.5703125" style="47"/>
  </cols>
  <sheetData>
    <row r="1" spans="1:15" ht="24" customHeight="1" x14ac:dyDescent="0.2">
      <c r="A1" s="33" t="s">
        <v>19</v>
      </c>
      <c r="C1" s="45"/>
      <c r="D1" s="33"/>
      <c r="E1" s="33"/>
      <c r="F1" s="33"/>
      <c r="G1" s="33"/>
      <c r="H1" s="33"/>
      <c r="I1" s="33"/>
      <c r="J1" s="33"/>
      <c r="K1" s="45"/>
      <c r="L1" s="34"/>
      <c r="M1" s="43"/>
      <c r="N1" s="34"/>
      <c r="O1" s="35"/>
    </row>
    <row r="2" spans="1:15" ht="18" customHeight="1" x14ac:dyDescent="0.25">
      <c r="A2" s="37"/>
      <c r="B2" s="37"/>
      <c r="C2" s="37"/>
      <c r="D2" s="38"/>
      <c r="E2" s="38"/>
      <c r="F2" s="37"/>
      <c r="G2" s="37"/>
      <c r="H2" s="39"/>
      <c r="I2" s="39"/>
      <c r="J2" s="37"/>
      <c r="K2" s="37"/>
    </row>
    <row r="3" spans="1:15" ht="30.95" customHeight="1" x14ac:dyDescent="0.2">
      <c r="A3" s="121" t="s">
        <v>4</v>
      </c>
      <c r="B3" s="121" t="s">
        <v>4</v>
      </c>
      <c r="C3" s="121" t="s">
        <v>50</v>
      </c>
      <c r="D3" s="119" t="s">
        <v>3</v>
      </c>
      <c r="E3" s="119" t="s">
        <v>41</v>
      </c>
      <c r="F3" s="28" t="s">
        <v>0</v>
      </c>
      <c r="G3" s="29"/>
      <c r="H3" s="29"/>
      <c r="I3" s="29"/>
      <c r="J3" s="29"/>
      <c r="K3" s="29"/>
      <c r="L3" s="31"/>
      <c r="M3" s="44"/>
      <c r="N3" s="31"/>
      <c r="O3" s="42"/>
    </row>
    <row r="4" spans="1:15" ht="94.5" customHeight="1" x14ac:dyDescent="0.2">
      <c r="A4" s="121"/>
      <c r="B4" s="121"/>
      <c r="C4" s="121"/>
      <c r="D4" s="121"/>
      <c r="E4" s="120"/>
      <c r="F4" s="26" t="s">
        <v>30</v>
      </c>
      <c r="G4" s="26" t="s">
        <v>37</v>
      </c>
      <c r="H4" s="26" t="s">
        <v>38</v>
      </c>
      <c r="I4" s="26" t="s">
        <v>46</v>
      </c>
      <c r="J4" s="26" t="s">
        <v>39</v>
      </c>
      <c r="K4" s="26" t="s">
        <v>48</v>
      </c>
      <c r="L4" s="32" t="s">
        <v>47</v>
      </c>
      <c r="N4" s="32" t="s">
        <v>40</v>
      </c>
      <c r="O4" s="27" t="s">
        <v>43</v>
      </c>
    </row>
    <row r="5" spans="1:15" ht="60" customHeight="1" x14ac:dyDescent="0.2">
      <c r="A5" s="46">
        <v>1</v>
      </c>
      <c r="D5" s="103" t="s">
        <v>58</v>
      </c>
      <c r="E5" s="36" t="s">
        <v>52</v>
      </c>
      <c r="F5" s="41" t="s">
        <v>61</v>
      </c>
      <c r="G5" s="41" t="s">
        <v>62</v>
      </c>
      <c r="H5" s="41" t="s">
        <v>63</v>
      </c>
      <c r="I5" s="41" t="s">
        <v>64</v>
      </c>
      <c r="J5" s="41" t="s">
        <v>65</v>
      </c>
      <c r="K5" s="46">
        <v>5</v>
      </c>
      <c r="L5" s="40">
        <v>3798.93</v>
      </c>
      <c r="M5" s="41">
        <v>1</v>
      </c>
      <c r="N5" s="40">
        <f t="shared" ref="N5:N14" si="0">ROUND(L5/K5/M5,2)</f>
        <v>759.79</v>
      </c>
      <c r="O5" s="71">
        <f>MIN(N5:N14)</f>
        <v>759.79</v>
      </c>
    </row>
    <row r="6" spans="1:15" ht="60" customHeight="1" x14ac:dyDescent="0.2">
      <c r="D6" s="109"/>
      <c r="F6" s="41" t="s">
        <v>66</v>
      </c>
      <c r="G6" s="41" t="s">
        <v>71</v>
      </c>
      <c r="H6" s="41" t="s">
        <v>67</v>
      </c>
      <c r="I6" s="41" t="s">
        <v>72</v>
      </c>
      <c r="J6" s="41" t="s">
        <v>73</v>
      </c>
      <c r="K6" s="46">
        <v>1</v>
      </c>
      <c r="L6" s="40">
        <v>2106.52</v>
      </c>
      <c r="M6" s="41">
        <v>1</v>
      </c>
      <c r="N6" s="40">
        <f t="shared" si="0"/>
        <v>2106.52</v>
      </c>
      <c r="O6" s="98"/>
    </row>
    <row r="7" spans="1:15" ht="60" customHeight="1" x14ac:dyDescent="0.2">
      <c r="D7" s="109"/>
      <c r="F7" s="41" t="s">
        <v>74</v>
      </c>
      <c r="G7" s="41" t="s">
        <v>79</v>
      </c>
      <c r="H7" s="41" t="s">
        <v>76</v>
      </c>
      <c r="I7" s="41" t="s">
        <v>77</v>
      </c>
      <c r="J7" s="41" t="s">
        <v>78</v>
      </c>
      <c r="K7" s="46">
        <v>1</v>
      </c>
      <c r="L7" s="40">
        <v>2106.52</v>
      </c>
      <c r="M7" s="41">
        <v>1</v>
      </c>
      <c r="N7" s="40">
        <f t="shared" si="0"/>
        <v>2106.52</v>
      </c>
      <c r="O7" s="98"/>
    </row>
    <row r="8" spans="1:15" ht="60" customHeight="1" x14ac:dyDescent="0.2">
      <c r="D8" s="109"/>
      <c r="F8" s="41" t="s">
        <v>80</v>
      </c>
      <c r="G8" s="41" t="s">
        <v>81</v>
      </c>
      <c r="H8" s="41" t="s">
        <v>82</v>
      </c>
      <c r="I8" s="41" t="s">
        <v>83</v>
      </c>
      <c r="J8" s="41" t="s">
        <v>84</v>
      </c>
      <c r="K8" s="46">
        <v>1</v>
      </c>
      <c r="L8" s="40">
        <v>2086.29</v>
      </c>
      <c r="M8" s="41">
        <v>1</v>
      </c>
      <c r="N8" s="40">
        <f t="shared" si="0"/>
        <v>2086.29</v>
      </c>
      <c r="O8" s="98"/>
    </row>
    <row r="9" spans="1:15" ht="60" customHeight="1" x14ac:dyDescent="0.2">
      <c r="D9" s="109"/>
      <c r="F9" s="41" t="s">
        <v>74</v>
      </c>
      <c r="G9" s="41" t="s">
        <v>85</v>
      </c>
      <c r="H9" s="41" t="s">
        <v>86</v>
      </c>
      <c r="I9" s="41" t="s">
        <v>77</v>
      </c>
      <c r="J9" s="41" t="s">
        <v>84</v>
      </c>
      <c r="K9" s="46">
        <v>5</v>
      </c>
      <c r="L9" s="40">
        <v>5266.31</v>
      </c>
      <c r="M9" s="41">
        <v>1</v>
      </c>
      <c r="N9" s="40">
        <f t="shared" si="0"/>
        <v>1053.26</v>
      </c>
      <c r="O9" s="98"/>
    </row>
    <row r="10" spans="1:15" ht="60" customHeight="1" x14ac:dyDescent="0.2">
      <c r="D10" s="109"/>
      <c r="F10" s="41" t="s">
        <v>74</v>
      </c>
      <c r="G10" s="41" t="s">
        <v>90</v>
      </c>
      <c r="H10" s="41" t="s">
        <v>88</v>
      </c>
      <c r="I10" s="41" t="s">
        <v>89</v>
      </c>
      <c r="J10" s="41" t="s">
        <v>84</v>
      </c>
      <c r="K10" s="46">
        <v>5</v>
      </c>
      <c r="L10" s="40">
        <v>10532.61</v>
      </c>
      <c r="M10" s="41">
        <v>1</v>
      </c>
      <c r="N10" s="40">
        <f t="shared" si="0"/>
        <v>2106.52</v>
      </c>
      <c r="O10" s="98"/>
    </row>
    <row r="11" spans="1:15" ht="60" customHeight="1" x14ac:dyDescent="0.2">
      <c r="D11" s="109"/>
      <c r="F11" s="41" t="s">
        <v>74</v>
      </c>
      <c r="G11" s="41" t="s">
        <v>91</v>
      </c>
      <c r="H11" s="41" t="s">
        <v>88</v>
      </c>
      <c r="I11" s="41" t="s">
        <v>89</v>
      </c>
      <c r="J11" s="41" t="s">
        <v>84</v>
      </c>
      <c r="K11" s="46">
        <v>1</v>
      </c>
      <c r="L11" s="40">
        <v>2106.52</v>
      </c>
      <c r="M11" s="41">
        <v>1</v>
      </c>
      <c r="N11" s="40">
        <f t="shared" si="0"/>
        <v>2106.52</v>
      </c>
      <c r="O11" s="98"/>
    </row>
    <row r="12" spans="1:15" ht="60" customHeight="1" x14ac:dyDescent="0.2">
      <c r="D12" s="109"/>
      <c r="F12" s="41" t="s">
        <v>74</v>
      </c>
      <c r="G12" s="41" t="s">
        <v>87</v>
      </c>
      <c r="H12" s="41" t="s">
        <v>88</v>
      </c>
      <c r="I12" s="41" t="s">
        <v>89</v>
      </c>
      <c r="J12" s="41" t="s">
        <v>84</v>
      </c>
      <c r="K12" s="46">
        <v>5</v>
      </c>
      <c r="L12" s="40">
        <v>16852.18</v>
      </c>
      <c r="M12" s="41">
        <v>1</v>
      </c>
      <c r="N12" s="40">
        <f t="shared" si="0"/>
        <v>3370.44</v>
      </c>
      <c r="O12" s="98"/>
    </row>
    <row r="13" spans="1:15" ht="60" customHeight="1" x14ac:dyDescent="0.2">
      <c r="D13" s="109"/>
      <c r="F13" s="41" t="s">
        <v>74</v>
      </c>
      <c r="G13" s="41" t="s">
        <v>75</v>
      </c>
      <c r="H13" s="41" t="s">
        <v>76</v>
      </c>
      <c r="I13" s="41" t="s">
        <v>77</v>
      </c>
      <c r="J13" s="41" t="s">
        <v>78</v>
      </c>
      <c r="K13" s="46">
        <v>5</v>
      </c>
      <c r="L13" s="40">
        <v>10532.61</v>
      </c>
      <c r="M13" s="41">
        <v>1</v>
      </c>
      <c r="N13" s="40">
        <f t="shared" si="0"/>
        <v>2106.52</v>
      </c>
      <c r="O13" s="98"/>
    </row>
    <row r="14" spans="1:15" ht="60" customHeight="1" thickBot="1" x14ac:dyDescent="0.25">
      <c r="A14" s="79"/>
      <c r="B14" s="79"/>
      <c r="C14" s="79"/>
      <c r="D14" s="80"/>
      <c r="E14" s="80"/>
      <c r="F14" s="81" t="s">
        <v>66</v>
      </c>
      <c r="G14" s="81" t="s">
        <v>70</v>
      </c>
      <c r="H14" s="81" t="s">
        <v>67</v>
      </c>
      <c r="I14" s="81" t="s">
        <v>68</v>
      </c>
      <c r="J14" s="81" t="s">
        <v>69</v>
      </c>
      <c r="K14" s="79">
        <v>5</v>
      </c>
      <c r="L14" s="82">
        <v>9988.68</v>
      </c>
      <c r="M14" s="81">
        <v>1</v>
      </c>
      <c r="N14" s="82">
        <f t="shared" si="0"/>
        <v>1997.74</v>
      </c>
      <c r="O14" s="81"/>
    </row>
  </sheetData>
  <sheetProtection selectLockedCells="1" selectUnlockedCells="1"/>
  <autoFilter ref="B3:E14" xr:uid="{00000000-0001-0000-0100-000000000000}"/>
  <mergeCells count="5">
    <mergeCell ref="E3:E4"/>
    <mergeCell ref="B3:B4"/>
    <mergeCell ref="D3:D4"/>
    <mergeCell ref="C3:C4"/>
    <mergeCell ref="A3:A4"/>
  </mergeCells>
  <pageMargins left="0.39370078740157483" right="0.39370078740157483" top="0.55118110236220474" bottom="0.55118110236220474" header="0.78740157480314965" footer="0.78740157480314965"/>
  <pageSetup paperSize="9" scale="84" firstPageNumber="0" fitToHeight="12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D4"/>
    </sheetView>
  </sheetViews>
  <sheetFormatPr defaultColWidth="11.42578125" defaultRowHeight="12.75" x14ac:dyDescent="0.2"/>
  <cols>
    <col min="1" max="1" width="6.85546875" style="50" bestFit="1" customWidth="1"/>
    <col min="2" max="2" width="34.7109375" style="2" customWidth="1"/>
    <col min="3" max="3" width="28.42578125" style="2" customWidth="1"/>
    <col min="4" max="4" width="24.140625" style="2" customWidth="1"/>
    <col min="5" max="5" width="27.5703125" style="2" customWidth="1"/>
    <col min="6" max="6" width="24.42578125" style="2" customWidth="1"/>
    <col min="7" max="7" width="23.28515625" style="2" customWidth="1"/>
    <col min="8" max="8" width="12.7109375" style="2" customWidth="1"/>
    <col min="9" max="16384" width="11.42578125" style="2"/>
  </cols>
  <sheetData>
    <row r="1" spans="1:8" ht="35.25" customHeight="1" x14ac:dyDescent="0.2">
      <c r="A1" s="20" t="s">
        <v>20</v>
      </c>
      <c r="B1" s="20"/>
      <c r="C1" s="20"/>
      <c r="D1" s="20"/>
      <c r="E1" s="20"/>
      <c r="F1" s="20"/>
      <c r="G1" s="20"/>
      <c r="H1" s="10"/>
    </row>
    <row r="2" spans="1:8" ht="19.5" customHeight="1" x14ac:dyDescent="0.25">
      <c r="A2" s="24"/>
      <c r="B2" s="8"/>
      <c r="C2" s="8"/>
      <c r="D2" s="8"/>
      <c r="E2" s="8"/>
      <c r="F2" s="8"/>
      <c r="G2" s="8"/>
      <c r="H2" s="8"/>
    </row>
    <row r="3" spans="1:8" ht="54.75" customHeight="1" x14ac:dyDescent="0.2">
      <c r="A3" s="83" t="s">
        <v>4</v>
      </c>
      <c r="B3" s="83" t="s">
        <v>3</v>
      </c>
      <c r="C3" s="83" t="s">
        <v>1</v>
      </c>
      <c r="D3" s="83" t="s">
        <v>6</v>
      </c>
      <c r="E3" s="83" t="s">
        <v>7</v>
      </c>
      <c r="F3" s="83" t="s">
        <v>8</v>
      </c>
      <c r="G3" s="83" t="s">
        <v>9</v>
      </c>
    </row>
    <row r="4" spans="1:8" ht="35.1" customHeight="1" x14ac:dyDescent="0.25">
      <c r="A4" s="108">
        <v>1</v>
      </c>
      <c r="B4" s="103" t="s">
        <v>58</v>
      </c>
      <c r="C4" s="106" t="s">
        <v>59</v>
      </c>
      <c r="D4" s="107" t="s">
        <v>60</v>
      </c>
      <c r="E4" s="66"/>
      <c r="F4" s="63"/>
      <c r="G4" s="84" t="s">
        <v>17</v>
      </c>
    </row>
  </sheetData>
  <sheetProtection selectLockedCells="1" selectUnlockedCells="1"/>
  <autoFilter ref="B3:G4" xr:uid="{00000000-0001-0000-0400-000000000000}"/>
  <pageMargins left="0.39370078740157483" right="0.39370078740157483" top="0.6692913385826772" bottom="0.6692913385826772" header="0.78740157480314965" footer="0.78740157480314965"/>
  <pageSetup paperSize="9" scale="8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9" sqref="B9"/>
    </sheetView>
  </sheetViews>
  <sheetFormatPr defaultColWidth="9.5703125" defaultRowHeight="15" x14ac:dyDescent="0.25"/>
  <cols>
    <col min="1" max="1" width="5.140625" style="12" customWidth="1"/>
    <col min="2" max="2" width="35.42578125" style="1" customWidth="1"/>
    <col min="3" max="3" width="22.7109375" style="30" customWidth="1"/>
    <col min="4" max="4" width="17.140625" style="1" customWidth="1"/>
    <col min="5" max="5" width="21" style="1" customWidth="1"/>
    <col min="6" max="6" width="17.28515625" style="1" customWidth="1"/>
    <col min="7" max="7" width="16.85546875" style="1" customWidth="1"/>
    <col min="8" max="9" width="16.5703125" style="1" customWidth="1"/>
    <col min="10" max="10" width="19.28515625" style="1" customWidth="1"/>
    <col min="11" max="11" width="18.5703125" style="1" customWidth="1"/>
    <col min="12" max="12" width="11.28515625" style="1" customWidth="1"/>
    <col min="13" max="13" width="15.140625" style="1" customWidth="1"/>
    <col min="14" max="14" width="15.140625" style="9" customWidth="1"/>
    <col min="15" max="15" width="22.140625" style="9" customWidth="1"/>
    <col min="16" max="16384" width="9.5703125" style="1"/>
  </cols>
  <sheetData>
    <row r="1" spans="1:19" ht="29.25" customHeight="1" x14ac:dyDescent="0.25">
      <c r="A1" s="20" t="s">
        <v>18</v>
      </c>
      <c r="B1" s="20"/>
      <c r="C1" s="20"/>
      <c r="D1" s="49"/>
      <c r="E1" s="20"/>
      <c r="F1" s="20"/>
      <c r="G1" s="20"/>
      <c r="H1" s="20"/>
      <c r="I1" s="20"/>
      <c r="J1" s="20"/>
      <c r="K1" s="20"/>
      <c r="L1" s="3"/>
      <c r="M1" s="3"/>
      <c r="N1" s="4"/>
      <c r="O1" s="4"/>
      <c r="P1" s="5"/>
      <c r="Q1" s="5"/>
      <c r="R1" s="5"/>
      <c r="S1" s="5"/>
    </row>
    <row r="3" spans="1:19" ht="15.75" x14ac:dyDescent="0.25">
      <c r="A3" s="24"/>
      <c r="B3" s="8"/>
      <c r="C3" s="48"/>
      <c r="E3" s="8"/>
      <c r="F3" s="11"/>
      <c r="G3" s="8"/>
      <c r="H3" s="8"/>
      <c r="I3" s="11"/>
      <c r="J3" s="8"/>
      <c r="K3" s="8"/>
      <c r="L3" s="8"/>
      <c r="M3" s="6"/>
      <c r="N3" s="7"/>
      <c r="O3" s="7"/>
      <c r="P3" s="6"/>
      <c r="Q3" s="6"/>
      <c r="R3" s="6"/>
      <c r="S3" s="6"/>
    </row>
    <row r="4" spans="1:19" ht="33.75" customHeight="1" x14ac:dyDescent="0.25">
      <c r="A4" s="124" t="s">
        <v>4</v>
      </c>
      <c r="B4" s="126" t="s">
        <v>3</v>
      </c>
      <c r="C4" s="124" t="s">
        <v>1</v>
      </c>
      <c r="D4" s="122" t="s">
        <v>2</v>
      </c>
      <c r="E4" s="18" t="s">
        <v>0</v>
      </c>
      <c r="F4" s="19"/>
      <c r="G4" s="19"/>
      <c r="H4" s="19"/>
      <c r="I4" s="19"/>
      <c r="J4" s="19"/>
      <c r="K4" s="122" t="s">
        <v>54</v>
      </c>
      <c r="L4" s="8"/>
    </row>
    <row r="5" spans="1:19" ht="63.6" customHeight="1" x14ac:dyDescent="0.25">
      <c r="A5" s="125"/>
      <c r="B5" s="127"/>
      <c r="C5" s="125"/>
      <c r="D5" s="123"/>
      <c r="E5" s="70" t="s">
        <v>5</v>
      </c>
      <c r="F5" s="70" t="s">
        <v>31</v>
      </c>
      <c r="G5" s="73" t="s">
        <v>32</v>
      </c>
      <c r="H5" s="74" t="s">
        <v>33</v>
      </c>
      <c r="I5" s="75" t="s">
        <v>34</v>
      </c>
      <c r="J5" s="76" t="s">
        <v>35</v>
      </c>
      <c r="K5" s="123"/>
      <c r="L5" s="8"/>
    </row>
    <row r="6" spans="1:19" ht="35.1" customHeight="1" x14ac:dyDescent="0.25">
      <c r="A6" s="108">
        <v>1</v>
      </c>
      <c r="B6" s="103" t="s">
        <v>58</v>
      </c>
      <c r="C6" s="106" t="s">
        <v>59</v>
      </c>
      <c r="D6" s="107" t="s">
        <v>60</v>
      </c>
      <c r="E6" s="72"/>
      <c r="F6" s="63"/>
      <c r="G6" s="77"/>
      <c r="H6" s="77"/>
      <c r="I6" s="77"/>
      <c r="J6" s="77" t="e">
        <f>ROUND((I6/H6),2)</f>
        <v>#DIV/0!</v>
      </c>
      <c r="K6" s="78" t="s">
        <v>55</v>
      </c>
    </row>
  </sheetData>
  <sheetProtection selectLockedCells="1" selectUnlockedCells="1"/>
  <autoFilter ref="B4:K6" xr:uid="{00000000-0001-0000-0300-000000000000}"/>
  <mergeCells count="5">
    <mergeCell ref="K4:K5"/>
    <mergeCell ref="A4:A5"/>
    <mergeCell ref="B4:B5"/>
    <mergeCell ref="C4:C5"/>
    <mergeCell ref="D4:D5"/>
  </mergeCells>
  <printOptions horizontalCentered="1"/>
  <pageMargins left="0.39370078740157483" right="0.39370078740157483" top="0.62992125984251968" bottom="0.43307086614173229" header="0.51181102362204722" footer="0.51181102362204722"/>
  <pageSetup paperSize="77" scale="54" firstPageNumber="0" fitToHeight="59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итог</vt:lpstr>
      <vt:lpstr>Метод сопоставимых цен</vt:lpstr>
      <vt:lpstr>Тарифный метод</vt:lpstr>
      <vt:lpstr>Референтный метод</vt:lpstr>
      <vt:lpstr>Расчет средневзвешенной цены</vt:lpstr>
      <vt:lpstr>'Расчет средневзвешенной цены'!__xlnm_Print_Area</vt:lpstr>
      <vt:lpstr>'Расчет средневзвешенной цены'!Заголовки_для_печати</vt:lpstr>
      <vt:lpstr>'Тарифный метод'!Заголовки_для_печати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zaharov</dc:creator>
  <cp:lastModifiedBy>Степанченко Галина Николаевна</cp:lastModifiedBy>
  <cp:lastPrinted>2026-05-28T05:51:58Z</cp:lastPrinted>
  <dcterms:created xsi:type="dcterms:W3CDTF">2014-12-12T11:20:07Z</dcterms:created>
  <dcterms:modified xsi:type="dcterms:W3CDTF">2026-06-03T09:59:53Z</dcterms:modified>
</cp:coreProperties>
</file>