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u-tmn-fs\Закупки\Контрактный управляющий\Мавров Д.Н\Скан.образы документов\2026\Оказание охранных услуг с использованием ПЦН в г. Сургут\Подготовка\"/>
    </mc:Choice>
  </mc:AlternateContent>
  <bookViews>
    <workbookView xWindow="0" yWindow="0" windowWidth="14055" windowHeight="11865" tabRatio="727"/>
  </bookViews>
  <sheets>
    <sheet name="Расчет НМЦК" sheetId="7" r:id="rId1"/>
    <sheet name="Расчет часов" sheetId="8" r:id="rId2"/>
    <sheet name="НМЦК проектно-сметным методом" sheetId="4" state="hidden" r:id="rId3"/>
  </sheets>
  <calcPr calcId="152511"/>
</workbook>
</file>

<file path=xl/calcChain.xml><?xml version="1.0" encoding="utf-8"?>
<calcChain xmlns="http://schemas.openxmlformats.org/spreadsheetml/2006/main">
  <c r="H12" i="7" l="1"/>
  <c r="G12" i="7"/>
  <c r="O12" i="7" s="1"/>
  <c r="G11" i="7"/>
  <c r="O11" i="7" s="1"/>
  <c r="F12" i="7"/>
  <c r="F11" i="7"/>
  <c r="C21" i="8" l="1"/>
  <c r="C22" i="8"/>
  <c r="C23" i="8"/>
  <c r="C24" i="8"/>
  <c r="C25" i="8"/>
  <c r="C26" i="8"/>
  <c r="C27" i="8"/>
  <c r="C28" i="8"/>
  <c r="E28" i="8" s="1"/>
  <c r="C20" i="8"/>
  <c r="E13" i="8"/>
  <c r="C14" i="8"/>
  <c r="E27" i="8" l="1"/>
  <c r="E26" i="8"/>
  <c r="E25" i="8"/>
  <c r="E24" i="8"/>
  <c r="E23" i="8"/>
  <c r="E22" i="8"/>
  <c r="E21" i="8"/>
  <c r="E20" i="8"/>
  <c r="E12" i="8"/>
  <c r="E11" i="8"/>
  <c r="E10" i="8"/>
  <c r="E9" i="8"/>
  <c r="E8" i="8"/>
  <c r="E7" i="8"/>
  <c r="E6" i="8"/>
  <c r="E5" i="8"/>
  <c r="F13" i="7"/>
  <c r="M13" i="7" s="1"/>
  <c r="E14" i="8" l="1"/>
  <c r="C29" i="8"/>
  <c r="E29" i="8"/>
  <c r="N12" i="7"/>
  <c r="E30" i="8" l="1"/>
  <c r="E32" i="8" s="1"/>
  <c r="N11" i="7"/>
  <c r="J11" i="7" l="1"/>
  <c r="M11" i="7" s="1"/>
  <c r="P11" i="7" s="1"/>
  <c r="K11" i="7"/>
  <c r="L11" i="7" l="1"/>
  <c r="J12" i="7"/>
  <c r="K12" i="7" l="1"/>
  <c r="M12" i="7" l="1"/>
  <c r="P12" i="7" s="1"/>
  <c r="P13" i="7" s="1"/>
  <c r="L12" i="7"/>
</calcChain>
</file>

<file path=xl/sharedStrings.xml><?xml version="1.0" encoding="utf-8"?>
<sst xmlns="http://schemas.openxmlformats.org/spreadsheetml/2006/main" count="66" uniqueCount="52">
  <si>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</si>
  <si>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</si>
  <si>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</si>
  <si>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</si>
  <si>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                 &lt;ц&gt; </t>
  </si>
  <si>
    <t>КП №3</t>
  </si>
  <si>
    <t>КП №2</t>
  </si>
  <si>
    <t xml:space="preserve">КП №1 </t>
  </si>
  <si>
    <t>НМЦК,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</si>
  <si>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НМЦК</t>
  </si>
  <si>
    <t>Коммерческие предложения (руб.)</t>
  </si>
  <si>
    <t>Кол-во</t>
  </si>
  <si>
    <t>Ед.изм.</t>
  </si>
  <si>
    <t>Существенные условия исполнения контракта</t>
  </si>
  <si>
    <t xml:space="preserve">Наименование товара </t>
  </si>
  <si>
    <t>№ п/п</t>
  </si>
  <si>
    <t xml:space="preserve">Обоснование начальной (максимальной) цены контрата (НМЦК) </t>
  </si>
  <si>
    <t>час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</si>
  <si>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</si>
  <si>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 xml:space="preserve">Оказание охранных услуг  с использованием ПЦН (пожарная сигнализация) в г. Сургуте </t>
  </si>
  <si>
    <t>Оказание охранных услуг  с использованием ПЦН (охранная сигнализация) в г. Сургуте</t>
  </si>
  <si>
    <t>Расчет НМЦК по формуле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(Выбор по минимальной цене)</t>
  </si>
  <si>
    <r>
      <t xml:space="preserve">Цена за единицу изм. с округлением (вниз) до сотых долей после запятой (руб.) </t>
    </r>
    <r>
      <rPr>
        <b/>
        <sz val="12"/>
        <color indexed="8"/>
        <rFont val="Times New Roman"/>
        <family val="1"/>
        <charset val="204"/>
      </rPr>
      <t xml:space="preserve">(минимальное ценовое предложение) </t>
    </r>
  </si>
  <si>
    <t xml:space="preserve">ВСЕГО: </t>
  </si>
  <si>
    <t>месяц</t>
  </si>
  <si>
    <t xml:space="preserve">  всего часов охраны  </t>
  </si>
  <si>
    <t>тариф</t>
  </si>
  <si>
    <t xml:space="preserve">стоимость  охраны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</si>
  <si>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</si>
  <si>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</si>
  <si>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</si>
  <si>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</si>
  <si>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</si>
  <si>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</si>
  <si>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</si>
  <si>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</si>
  <si>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Всего январь-ноябрь 2026</t>
  </si>
  <si>
    <t>декабрь</t>
  </si>
  <si>
    <t>стоимость услуг</t>
  </si>
  <si>
    <t>ВСЕГО:</t>
  </si>
  <si>
    <t>Всего январь-декабрь 2026</t>
  </si>
  <si>
    <t>Пультовая охрана помещений с использованием ПЦН</t>
  </si>
  <si>
    <t>Контроль пожарной сигнализац  и использованием ПЦН</t>
  </si>
  <si>
    <t>Дата подготовки: 26.03.2026</t>
  </si>
  <si>
    <t>Подготовил: Контрактный управляющий Мавров Денис Николаевич</t>
  </si>
  <si>
    <t xml:space="preserve">   ИТОГО: Сорок тысяч девятьсот восемьдесят два рубля 38 копеек.</t>
  </si>
  <si>
    <t>Приложение №1 к извещению (Обоснование НМЦК)</t>
  </si>
  <si>
    <t>Предмет закупки: Оказание охранных услуг с использованием ПЦН, для нужд Северо-Уральского управления Ростехнадзора в городе Сургуте</t>
  </si>
  <si>
    <t>Источник финансирования: Федеральный бюджет</t>
  </si>
  <si>
    <t>Номер закупки: 23/03/26 АТ</t>
  </si>
  <si>
    <t>ОКПД 2: 80.10.12.900</t>
  </si>
  <si>
    <t xml:space="preserve">Ед. измерения: Час (ч)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</si>
</sst>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_-* #,##0.00_р_._-;\-* #,##0.00_р_._-;_-* &quot;-&quot;??_р_._-;_-@_-"/>
    <numFmt numFmtId="166" formatCode="0.00000"/>
    <numFmt numFmtId="167" formatCode="#,##0.00_ ;[Red]\-#,##0.00\ "/>
    <numFmt numFmtId="168" formatCode="0.000%"/>
    <numFmt numFmtId="169" formatCode="#,##0.00_р_."/>
    <numFmt numFmtId="170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2" fillId="0" borderId="0" xfId="1" applyFont="1"/>
    <xf numFmtId="0" fontId="2" fillId="0" borderId="3" xfId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68" fontId="2" fillId="0" borderId="1" xfId="3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4" fillId="0" borderId="0" xfId="1" applyFont="1"/>
    <xf numFmtId="0" fontId="4" fillId="0" borderId="2" xfId="1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169" fontId="6" fillId="2" borderId="9" xfId="0" applyNumberFormat="1" applyFont="1" applyFill="1" applyBorder="1" applyAlignment="1">
      <alignment horizontal="center"/>
    </xf>
    <xf numFmtId="169" fontId="6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169" fontId="7" fillId="2" borderId="9" xfId="0" applyNumberFormat="1" applyFont="1" applyFill="1" applyBorder="1" applyAlignment="1">
      <alignment horizontal="center"/>
    </xf>
    <xf numFmtId="169" fontId="7" fillId="2" borderId="9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3" fontId="6" fillId="2" borderId="0" xfId="0" applyNumberFormat="1" applyFont="1" applyFill="1"/>
    <xf numFmtId="2" fontId="6" fillId="2" borderId="0" xfId="0" applyNumberFormat="1" applyFont="1" applyFill="1"/>
    <xf numFmtId="2" fontId="6" fillId="2" borderId="0" xfId="0" applyNumberFormat="1" applyFont="1" applyFill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8" fillId="2" borderId="0" xfId="0" applyFont="1" applyFill="1"/>
    <xf numFmtId="3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4" fontId="8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6" fillId="2" borderId="0" xfId="0" applyNumberFormat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170" fontId="2" fillId="0" borderId="1" xfId="0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170" fontId="4" fillId="0" borderId="2" xfId="0" applyNumberFormat="1" applyFont="1" applyFill="1" applyBorder="1" applyAlignment="1">
      <alignment horizontal="center" vertical="center" wrapText="1"/>
    </xf>
    <xf numFmtId="166" fontId="4" fillId="0" borderId="2" xfId="1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168" fontId="4" fillId="0" borderId="2" xfId="3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4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9</xdr:row>
      <xdr:rowOff>1238250</xdr:rowOff>
    </xdr:from>
    <xdr:to>
      <xdr:col>12</xdr:col>
      <xdr:colOff>19050</xdr:colOff>
      <xdr:row>9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9</xdr:row>
      <xdr:rowOff>923925</xdr:rowOff>
    </xdr:from>
    <xdr:to>
      <xdr:col>11</xdr:col>
      <xdr:colOff>0</xdr:colOff>
      <xdr:row>9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9</xdr:row>
      <xdr:rowOff>2000250</xdr:rowOff>
    </xdr:from>
    <xdr:to>
      <xdr:col>12</xdr:col>
      <xdr:colOff>1771650</xdr:colOff>
      <xdr:row>9</xdr:row>
      <xdr:rowOff>2371725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43000"/>
          <a:ext cx="361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9</xdr:row>
      <xdr:rowOff>1400175</xdr:rowOff>
    </xdr:from>
    <xdr:to>
      <xdr:col>12</xdr:col>
      <xdr:colOff>438150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143000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1"/>
  <sheetViews>
    <sheetView tabSelected="1" workbookViewId="0">
      <selection activeCell="R12" sqref="R12"/>
    </sheetView>
  </sheetViews>
  <sheetFormatPr defaultRowHeight="15.75" x14ac:dyDescent="0.25"/>
  <cols>
    <col min="1" max="1" width="9.140625" style="1"/>
    <col min="2" max="2" width="6.85546875" style="1" customWidth="1"/>
    <col min="3" max="3" width="33.28515625" style="1" customWidth="1"/>
    <col min="4" max="4" width="20.28515625" style="1" hidden="1" customWidth="1"/>
    <col min="5" max="5" width="8.28515625" style="1" customWidth="1"/>
    <col min="6" max="6" width="12.85546875" style="1" customWidth="1"/>
    <col min="7" max="7" width="14" style="1" customWidth="1"/>
    <col min="8" max="8" width="13" style="1" customWidth="1"/>
    <col min="9" max="9" width="12.7109375" style="1" customWidth="1"/>
    <col min="10" max="10" width="18" style="1" customWidth="1"/>
    <col min="11" max="11" width="15.42578125" style="1" customWidth="1"/>
    <col min="12" max="12" width="16.5703125" style="1" customWidth="1"/>
    <col min="13" max="13" width="26.85546875" style="1" customWidth="1"/>
    <col min="14" max="14" width="15" style="1" customWidth="1"/>
    <col min="15" max="15" width="16.140625" style="1" customWidth="1"/>
    <col min="16" max="16" width="14.5703125" style="1" customWidth="1"/>
    <col min="17" max="16384" width="9.140625" style="1"/>
  </cols>
  <sheetData>
    <row r="1" spans="2:16" ht="30.75" customHeight="1" x14ac:dyDescent="0.25">
      <c r="I1" s="61" t="s">
        <v>46</v>
      </c>
      <c r="J1" s="62"/>
      <c r="K1" s="62"/>
      <c r="L1" s="62"/>
      <c r="M1" s="62"/>
      <c r="N1" s="62"/>
      <c r="O1" s="62"/>
      <c r="P1" s="62"/>
    </row>
    <row r="2" spans="2:16" ht="31.5" customHeight="1" x14ac:dyDescent="0.25">
      <c r="I2" s="57" t="s">
        <v>47</v>
      </c>
      <c r="J2" s="58"/>
      <c r="K2" s="58"/>
      <c r="L2" s="58"/>
      <c r="M2" s="58"/>
      <c r="N2" s="58"/>
      <c r="O2" s="58"/>
      <c r="P2" s="58"/>
    </row>
    <row r="3" spans="2:16" x14ac:dyDescent="0.25">
      <c r="I3" s="57" t="s">
        <v>48</v>
      </c>
      <c r="J3" s="58"/>
      <c r="K3" s="58"/>
      <c r="L3" s="58"/>
      <c r="M3" s="58"/>
      <c r="N3" s="58"/>
      <c r="O3" s="58"/>
      <c r="P3" s="58"/>
    </row>
    <row r="4" spans="2:16" x14ac:dyDescent="0.25">
      <c r="I4" s="57" t="s">
        <v>49</v>
      </c>
      <c r="J4" s="58"/>
      <c r="K4" s="58"/>
      <c r="L4" s="58"/>
      <c r="M4" s="58"/>
      <c r="N4" s="58"/>
      <c r="O4" s="58"/>
      <c r="P4" s="58"/>
    </row>
    <row r="5" spans="2:16" x14ac:dyDescent="0.25">
      <c r="I5" s="57" t="s">
        <v>50</v>
      </c>
      <c r="J5" s="58"/>
      <c r="K5" s="58"/>
      <c r="L5" s="58"/>
      <c r="M5" s="58"/>
      <c r="N5" s="58"/>
      <c r="O5" s="58"/>
      <c r="P5" s="58"/>
    </row>
    <row r="6" spans="2:16" x14ac:dyDescent="0.25">
      <c r="I6" s="57" t="s">
        <v>51</v>
      </c>
      <c r="J6" s="58"/>
      <c r="K6" s="58"/>
      <c r="L6" s="58"/>
      <c r="M6" s="58"/>
      <c r="N6" s="58"/>
      <c r="O6" s="58"/>
      <c r="P6" s="58"/>
    </row>
    <row r="7" spans="2:16" x14ac:dyDescent="0.25">
      <c r="I7" s="59"/>
      <c r="J7" s="60"/>
      <c r="K7" s="60"/>
      <c r="L7" s="60"/>
      <c r="M7" s="60"/>
      <c r="N7" s="60"/>
      <c r="O7" s="60"/>
      <c r="P7" s="60"/>
    </row>
    <row r="8" spans="2:16" ht="35.25" customHeight="1" x14ac:dyDescent="0.25">
      <c r="C8" s="71" t="s">
        <v>16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</row>
    <row r="9" spans="2:16" ht="45.6" customHeight="1" x14ac:dyDescent="0.25">
      <c r="B9" s="66" t="s">
        <v>15</v>
      </c>
      <c r="C9" s="72" t="s">
        <v>14</v>
      </c>
      <c r="D9" s="72" t="s">
        <v>13</v>
      </c>
      <c r="E9" s="72" t="s">
        <v>12</v>
      </c>
      <c r="F9" s="72" t="s">
        <v>11</v>
      </c>
      <c r="G9" s="68" t="s">
        <v>10</v>
      </c>
      <c r="H9" s="68"/>
      <c r="I9" s="68"/>
      <c r="J9" s="67" t="s">
        <v>9</v>
      </c>
      <c r="K9" s="67"/>
      <c r="L9" s="67"/>
      <c r="M9" s="68" t="s">
        <v>8</v>
      </c>
      <c r="N9" s="69"/>
      <c r="O9" s="69"/>
      <c r="P9" s="70"/>
    </row>
    <row r="10" spans="2:16" ht="222.75" customHeight="1" x14ac:dyDescent="0.25">
      <c r="B10" s="66"/>
      <c r="C10" s="72"/>
      <c r="D10" s="72"/>
      <c r="E10" s="72"/>
      <c r="F10" s="72"/>
      <c r="G10" s="42" t="s">
        <v>7</v>
      </c>
      <c r="H10" s="42" t="s">
        <v>6</v>
      </c>
      <c r="I10" s="42" t="s">
        <v>5</v>
      </c>
      <c r="J10" s="41" t="s">
        <v>4</v>
      </c>
      <c r="K10" s="41" t="s">
        <v>3</v>
      </c>
      <c r="L10" s="10" t="s">
        <v>18</v>
      </c>
      <c r="M10" s="41" t="s">
        <v>21</v>
      </c>
      <c r="N10" s="41" t="s">
        <v>2</v>
      </c>
      <c r="O10" s="41" t="s">
        <v>22</v>
      </c>
      <c r="P10" s="41" t="s">
        <v>1</v>
      </c>
    </row>
    <row r="11" spans="2:16" ht="50.1" customHeight="1" x14ac:dyDescent="0.25">
      <c r="B11" s="40">
        <v>1</v>
      </c>
      <c r="C11" s="44" t="s">
        <v>20</v>
      </c>
      <c r="D11" s="2"/>
      <c r="E11" s="2" t="s">
        <v>17</v>
      </c>
      <c r="F11" s="43">
        <f>'Расчет часов'!C14</f>
        <v>5416.2449999999999</v>
      </c>
      <c r="G11" s="3">
        <f>'Расчет часов'!D5</f>
        <v>4.1500000000000004</v>
      </c>
      <c r="H11" s="3">
        <v>5.5</v>
      </c>
      <c r="I11" s="3">
        <v>7.5</v>
      </c>
      <c r="J11" s="4">
        <f>AVERAGEA(G11:I11)</f>
        <v>5.7166666666666659</v>
      </c>
      <c r="K11" s="5">
        <f>_xlfn.STDEV.S(G11:I11)</f>
        <v>1.6854771826795352</v>
      </c>
      <c r="L11" s="6">
        <f>K11/J11</f>
        <v>0.2948356587777613</v>
      </c>
      <c r="M11" s="7">
        <f>F11*J11</f>
        <v>30962.867249999996</v>
      </c>
      <c r="N11" s="8">
        <f>H11</f>
        <v>5.5</v>
      </c>
      <c r="O11" s="9">
        <f>G11</f>
        <v>4.1500000000000004</v>
      </c>
      <c r="P11" s="7">
        <f>ROUND(O11*F11,2)</f>
        <v>22477.42</v>
      </c>
    </row>
    <row r="12" spans="2:16" ht="50.1" customHeight="1" x14ac:dyDescent="0.25">
      <c r="B12" s="40">
        <v>2</v>
      </c>
      <c r="C12" s="44" t="s">
        <v>19</v>
      </c>
      <c r="D12" s="2"/>
      <c r="E12" s="2" t="s">
        <v>17</v>
      </c>
      <c r="F12" s="43">
        <f>'Расчет часов'!C29</f>
        <v>5856</v>
      </c>
      <c r="G12" s="3">
        <f>'Расчет часов'!D20</f>
        <v>3.16</v>
      </c>
      <c r="H12" s="3">
        <f>H11</f>
        <v>5.5</v>
      </c>
      <c r="I12" s="3">
        <v>5.5</v>
      </c>
      <c r="J12" s="4">
        <f>AVERAGEA(G12:I12)</f>
        <v>4.72</v>
      </c>
      <c r="K12" s="5">
        <f>_xlfn.STDEV.S(G12:I12)</f>
        <v>1.3509996299037252</v>
      </c>
      <c r="L12" s="6">
        <f>K12/J12</f>
        <v>0.28622873514909436</v>
      </c>
      <c r="M12" s="7">
        <f>F12*J12</f>
        <v>27640.32</v>
      </c>
      <c r="N12" s="8">
        <f>G12</f>
        <v>3.16</v>
      </c>
      <c r="O12" s="9">
        <f>G12</f>
        <v>3.16</v>
      </c>
      <c r="P12" s="7">
        <f>ROUND(O12*F12,2)</f>
        <v>18504.96</v>
      </c>
    </row>
    <row r="13" spans="2:16" s="11" customFormat="1" ht="27" customHeight="1" thickBot="1" x14ac:dyDescent="0.3">
      <c r="B13" s="45"/>
      <c r="C13" s="12" t="s">
        <v>23</v>
      </c>
      <c r="D13" s="46"/>
      <c r="E13" s="46" t="s">
        <v>17</v>
      </c>
      <c r="F13" s="47">
        <f>SUM(F11:F12)</f>
        <v>11272.244999999999</v>
      </c>
      <c r="G13" s="13"/>
      <c r="H13" s="13"/>
      <c r="I13" s="13"/>
      <c r="J13" s="48"/>
      <c r="K13" s="49"/>
      <c r="L13" s="50"/>
      <c r="M13" s="51">
        <f t="shared" ref="M13" si="0">F13*J13</f>
        <v>0</v>
      </c>
      <c r="N13" s="52"/>
      <c r="O13" s="53"/>
      <c r="P13" s="51">
        <f>P11+P12</f>
        <v>40982.379999999997</v>
      </c>
    </row>
    <row r="14" spans="2:16" s="11" customFormat="1" ht="27" customHeight="1" thickBot="1" x14ac:dyDescent="0.3">
      <c r="B14" s="54" t="s">
        <v>45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</row>
    <row r="15" spans="2:16" ht="38.450000000000003" customHeight="1" x14ac:dyDescent="0.25">
      <c r="B15" s="65" t="s">
        <v>0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</row>
    <row r="18" spans="2:11" x14ac:dyDescent="0.25">
      <c r="B18" s="63" t="s">
        <v>43</v>
      </c>
      <c r="C18" s="64"/>
      <c r="D18" s="64"/>
      <c r="E18" s="64"/>
      <c r="F18" s="64"/>
      <c r="G18" s="64"/>
      <c r="H18" s="64"/>
      <c r="I18" s="64"/>
      <c r="J18" s="64"/>
      <c r="K18" s="64"/>
    </row>
    <row r="19" spans="2:11" x14ac:dyDescent="0.25">
      <c r="B19" s="63"/>
      <c r="C19" s="64"/>
      <c r="D19" s="64"/>
      <c r="E19" s="64"/>
      <c r="F19" s="64"/>
      <c r="G19" s="64"/>
      <c r="H19" s="64"/>
      <c r="I19" s="64"/>
      <c r="J19" s="64"/>
      <c r="K19" s="64"/>
    </row>
    <row r="20" spans="2:11" x14ac:dyDescent="0.25">
      <c r="B20" s="63" t="s">
        <v>44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2:11" x14ac:dyDescent="0.25">
      <c r="B21" s="63"/>
      <c r="C21" s="64"/>
      <c r="D21" s="64"/>
      <c r="E21" s="64"/>
      <c r="F21" s="64"/>
      <c r="G21" s="64"/>
      <c r="H21" s="64"/>
      <c r="I21" s="64"/>
      <c r="J21" s="64"/>
      <c r="K21" s="64"/>
    </row>
  </sheetData>
  <mergeCells count="22">
    <mergeCell ref="G9:I9"/>
    <mergeCell ref="B18:K18"/>
    <mergeCell ref="B19:K19"/>
    <mergeCell ref="B20:K20"/>
    <mergeCell ref="B21:K21"/>
    <mergeCell ref="B15:P15"/>
    <mergeCell ref="B14:P14"/>
    <mergeCell ref="I6:P6"/>
    <mergeCell ref="I7:P7"/>
    <mergeCell ref="I1:P1"/>
    <mergeCell ref="I2:P2"/>
    <mergeCell ref="I3:P3"/>
    <mergeCell ref="I4:P4"/>
    <mergeCell ref="I5:P5"/>
    <mergeCell ref="B9:B10"/>
    <mergeCell ref="J9:L9"/>
    <mergeCell ref="M9:P9"/>
    <mergeCell ref="C8:P8"/>
    <mergeCell ref="C9:C10"/>
    <mergeCell ref="D9:D10"/>
    <mergeCell ref="E9:E10"/>
    <mergeCell ref="F9:F10"/>
  </mergeCell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workbookViewId="0">
      <selection activeCell="E25" sqref="E25"/>
    </sheetView>
  </sheetViews>
  <sheetFormatPr defaultRowHeight="15.75" x14ac:dyDescent="0.25"/>
  <cols>
    <col min="1" max="1" width="18.5703125" style="25" customWidth="1"/>
    <col min="2" max="2" width="13.42578125" style="25" customWidth="1"/>
    <col min="3" max="3" width="14.7109375" style="25" customWidth="1"/>
    <col min="4" max="4" width="16.140625" style="25" customWidth="1"/>
    <col min="5" max="5" width="16.5703125" style="26" customWidth="1"/>
  </cols>
  <sheetData>
    <row r="2" spans="1:5" x14ac:dyDescent="0.25">
      <c r="A2" s="14"/>
      <c r="B2" s="14"/>
      <c r="C2" s="14"/>
      <c r="D2" s="14"/>
      <c r="E2" s="15"/>
    </row>
    <row r="3" spans="1:5" ht="16.5" thickBot="1" x14ac:dyDescent="0.3">
      <c r="A3" s="73" t="s">
        <v>41</v>
      </c>
      <c r="B3" s="73"/>
      <c r="C3" s="73"/>
      <c r="D3" s="73"/>
      <c r="E3" s="73"/>
    </row>
    <row r="4" spans="1:5" ht="31.5" x14ac:dyDescent="0.25">
      <c r="A4" s="16" t="s">
        <v>24</v>
      </c>
      <c r="B4" s="17"/>
      <c r="C4" s="17" t="s">
        <v>25</v>
      </c>
      <c r="D4" s="17" t="s">
        <v>26</v>
      </c>
      <c r="E4" s="17" t="s">
        <v>27</v>
      </c>
    </row>
    <row r="5" spans="1:5" x14ac:dyDescent="0.25">
      <c r="A5" s="18" t="s">
        <v>28</v>
      </c>
      <c r="B5" s="18"/>
      <c r="C5" s="18">
        <v>545.245</v>
      </c>
      <c r="D5" s="19">
        <v>4.1500000000000004</v>
      </c>
      <c r="E5" s="20">
        <f t="shared" ref="E5:E13" si="0">C5*D5</f>
        <v>2262.7667500000002</v>
      </c>
    </row>
    <row r="6" spans="1:5" x14ac:dyDescent="0.25">
      <c r="A6" s="18" t="s">
        <v>29</v>
      </c>
      <c r="B6" s="18"/>
      <c r="C6" s="18">
        <v>589</v>
      </c>
      <c r="D6" s="19">
        <v>4.1500000000000004</v>
      </c>
      <c r="E6" s="20">
        <f t="shared" si="0"/>
        <v>2444.3500000000004</v>
      </c>
    </row>
    <row r="7" spans="1:5" x14ac:dyDescent="0.25">
      <c r="A7" s="18" t="s">
        <v>30</v>
      </c>
      <c r="B7" s="18"/>
      <c r="C7" s="18">
        <v>575</v>
      </c>
      <c r="D7" s="19">
        <v>4.1500000000000004</v>
      </c>
      <c r="E7" s="20">
        <f t="shared" si="0"/>
        <v>2386.25</v>
      </c>
    </row>
    <row r="8" spans="1:5" x14ac:dyDescent="0.25">
      <c r="A8" s="18" t="s">
        <v>31</v>
      </c>
      <c r="B8" s="18"/>
      <c r="C8" s="18">
        <v>549</v>
      </c>
      <c r="D8" s="19">
        <v>4.1500000000000004</v>
      </c>
      <c r="E8" s="20">
        <f t="shared" si="0"/>
        <v>2278.3500000000004</v>
      </c>
    </row>
    <row r="9" spans="1:5" x14ac:dyDescent="0.25">
      <c r="A9" s="18" t="s">
        <v>32</v>
      </c>
      <c r="B9" s="18"/>
      <c r="C9" s="18">
        <v>559</v>
      </c>
      <c r="D9" s="19">
        <v>4.1500000000000004</v>
      </c>
      <c r="E9" s="20">
        <f t="shared" si="0"/>
        <v>2319.8500000000004</v>
      </c>
    </row>
    <row r="10" spans="1:5" x14ac:dyDescent="0.25">
      <c r="A10" s="18" t="s">
        <v>33</v>
      </c>
      <c r="B10" s="18"/>
      <c r="C10" s="18">
        <v>578</v>
      </c>
      <c r="D10" s="19">
        <v>4.1500000000000004</v>
      </c>
      <c r="E10" s="20">
        <f t="shared" si="0"/>
        <v>2398.7000000000003</v>
      </c>
    </row>
    <row r="11" spans="1:5" x14ac:dyDescent="0.25">
      <c r="A11" s="18" t="s">
        <v>34</v>
      </c>
      <c r="B11" s="18"/>
      <c r="C11" s="18">
        <v>551</v>
      </c>
      <c r="D11" s="19">
        <v>4.1500000000000004</v>
      </c>
      <c r="E11" s="20">
        <f t="shared" si="0"/>
        <v>2286.65</v>
      </c>
    </row>
    <row r="12" spans="1:5" x14ac:dyDescent="0.25">
      <c r="A12" s="18" t="s">
        <v>35</v>
      </c>
      <c r="B12" s="18"/>
      <c r="C12" s="18">
        <v>726</v>
      </c>
      <c r="D12" s="19">
        <v>4.1500000000000004</v>
      </c>
      <c r="E12" s="20">
        <f t="shared" si="0"/>
        <v>3012.9</v>
      </c>
    </row>
    <row r="13" spans="1:5" x14ac:dyDescent="0.25">
      <c r="A13" s="18" t="s">
        <v>37</v>
      </c>
      <c r="B13" s="18"/>
      <c r="C13" s="18">
        <v>744</v>
      </c>
      <c r="D13" s="19">
        <v>4.1500000000000004</v>
      </c>
      <c r="E13" s="20">
        <f t="shared" si="0"/>
        <v>3087.6000000000004</v>
      </c>
    </row>
    <row r="14" spans="1:5" s="38" customFormat="1" ht="31.5" x14ac:dyDescent="0.25">
      <c r="A14" s="37" t="s">
        <v>40</v>
      </c>
      <c r="B14" s="37"/>
      <c r="C14" s="31">
        <f>SUM(C5:C13)</f>
        <v>5416.2449999999999</v>
      </c>
      <c r="D14" s="24"/>
      <c r="E14" s="24">
        <f>SUM(E5:E13)</f>
        <v>22477.416750000004</v>
      </c>
    </row>
    <row r="16" spans="1:5" x14ac:dyDescent="0.25">
      <c r="C16" s="27"/>
      <c r="D16" s="28"/>
      <c r="E16" s="29"/>
    </row>
    <row r="18" spans="1:5" ht="16.5" thickBot="1" x14ac:dyDescent="0.3">
      <c r="A18" s="73" t="s">
        <v>42</v>
      </c>
      <c r="B18" s="73"/>
      <c r="C18" s="73"/>
      <c r="D18" s="73"/>
      <c r="E18" s="73"/>
    </row>
    <row r="19" spans="1:5" ht="31.5" x14ac:dyDescent="0.25">
      <c r="A19" s="16" t="s">
        <v>24</v>
      </c>
      <c r="B19" s="17"/>
      <c r="C19" s="17" t="s">
        <v>25</v>
      </c>
      <c r="D19" s="17" t="s">
        <v>26</v>
      </c>
      <c r="E19" s="17" t="s">
        <v>38</v>
      </c>
    </row>
    <row r="20" spans="1:5" x14ac:dyDescent="0.25">
      <c r="A20" s="18" t="s">
        <v>28</v>
      </c>
      <c r="B20" s="18">
        <v>30</v>
      </c>
      <c r="C20" s="18">
        <f>B20*24</f>
        <v>720</v>
      </c>
      <c r="D20" s="19">
        <v>3.16</v>
      </c>
      <c r="E20" s="30">
        <f t="shared" ref="E20:E28" si="1">C20*D20</f>
        <v>2275.2000000000003</v>
      </c>
    </row>
    <row r="21" spans="1:5" x14ac:dyDescent="0.25">
      <c r="A21" s="18" t="s">
        <v>29</v>
      </c>
      <c r="B21" s="18">
        <v>31</v>
      </c>
      <c r="C21" s="18">
        <f t="shared" ref="C21:C28" si="2">B21*24</f>
        <v>744</v>
      </c>
      <c r="D21" s="19">
        <v>3.16</v>
      </c>
      <c r="E21" s="30">
        <f t="shared" si="1"/>
        <v>2351.04</v>
      </c>
    </row>
    <row r="22" spans="1:5" x14ac:dyDescent="0.25">
      <c r="A22" s="18" t="s">
        <v>30</v>
      </c>
      <c r="B22" s="18">
        <v>30</v>
      </c>
      <c r="C22" s="18">
        <f t="shared" si="2"/>
        <v>720</v>
      </c>
      <c r="D22" s="19">
        <v>3.16</v>
      </c>
      <c r="E22" s="30">
        <f t="shared" si="1"/>
        <v>2275.2000000000003</v>
      </c>
    </row>
    <row r="23" spans="1:5" x14ac:dyDescent="0.25">
      <c r="A23" s="18" t="s">
        <v>31</v>
      </c>
      <c r="B23" s="18">
        <v>31</v>
      </c>
      <c r="C23" s="18">
        <f t="shared" si="2"/>
        <v>744</v>
      </c>
      <c r="D23" s="19">
        <v>3.16</v>
      </c>
      <c r="E23" s="30">
        <f t="shared" si="1"/>
        <v>2351.04</v>
      </c>
    </row>
    <row r="24" spans="1:5" x14ac:dyDescent="0.25">
      <c r="A24" s="18" t="s">
        <v>32</v>
      </c>
      <c r="B24" s="18">
        <v>31</v>
      </c>
      <c r="C24" s="18">
        <f t="shared" si="2"/>
        <v>744</v>
      </c>
      <c r="D24" s="19">
        <v>3.16</v>
      </c>
      <c r="E24" s="30">
        <f t="shared" si="1"/>
        <v>2351.04</v>
      </c>
    </row>
    <row r="25" spans="1:5" x14ac:dyDescent="0.25">
      <c r="A25" s="18" t="s">
        <v>33</v>
      </c>
      <c r="B25" s="18">
        <v>30</v>
      </c>
      <c r="C25" s="18">
        <f t="shared" si="2"/>
        <v>720</v>
      </c>
      <c r="D25" s="19">
        <v>3.16</v>
      </c>
      <c r="E25" s="30">
        <f t="shared" si="1"/>
        <v>2275.2000000000003</v>
      </c>
    </row>
    <row r="26" spans="1:5" x14ac:dyDescent="0.25">
      <c r="A26" s="18" t="s">
        <v>34</v>
      </c>
      <c r="B26" s="18">
        <v>31</v>
      </c>
      <c r="C26" s="18">
        <f t="shared" si="2"/>
        <v>744</v>
      </c>
      <c r="D26" s="19">
        <v>3.16</v>
      </c>
      <c r="E26" s="30">
        <f t="shared" si="1"/>
        <v>2351.04</v>
      </c>
    </row>
    <row r="27" spans="1:5" x14ac:dyDescent="0.25">
      <c r="A27" s="18" t="s">
        <v>35</v>
      </c>
      <c r="B27" s="18">
        <v>30</v>
      </c>
      <c r="C27" s="18">
        <f t="shared" si="2"/>
        <v>720</v>
      </c>
      <c r="D27" s="19">
        <v>3.16</v>
      </c>
      <c r="E27" s="30">
        <f t="shared" si="1"/>
        <v>2275.2000000000003</v>
      </c>
    </row>
    <row r="28" spans="1:5" x14ac:dyDescent="0.25">
      <c r="A28" s="18" t="s">
        <v>37</v>
      </c>
      <c r="B28" s="18">
        <v>31</v>
      </c>
      <c r="C28" s="18">
        <f t="shared" si="2"/>
        <v>744</v>
      </c>
      <c r="D28" s="19">
        <v>3.16</v>
      </c>
      <c r="E28" s="30">
        <f t="shared" si="1"/>
        <v>2351.04</v>
      </c>
    </row>
    <row r="29" spans="1:5" ht="31.5" x14ac:dyDescent="0.25">
      <c r="A29" s="21" t="s">
        <v>36</v>
      </c>
      <c r="B29" s="21"/>
      <c r="C29" s="22">
        <f>SUM(C20:C27)</f>
        <v>5856</v>
      </c>
      <c r="D29" s="23"/>
      <c r="E29" s="31">
        <f>SUM(E20:E27)</f>
        <v>18504.960000000003</v>
      </c>
    </row>
    <row r="30" spans="1:5" x14ac:dyDescent="0.25">
      <c r="A30" s="32" t="s">
        <v>39</v>
      </c>
      <c r="B30" s="32"/>
      <c r="C30" s="33"/>
      <c r="D30" s="34"/>
      <c r="E30" s="35">
        <f>E14+E29</f>
        <v>40982.37675000001</v>
      </c>
    </row>
    <row r="31" spans="1:5" x14ac:dyDescent="0.25">
      <c r="D31" s="34"/>
      <c r="E31" s="36">
        <v>40982.379999999997</v>
      </c>
    </row>
    <row r="32" spans="1:5" x14ac:dyDescent="0.25">
      <c r="E32" s="39">
        <f>E31-E30</f>
        <v>3.2499999870196916E-3</v>
      </c>
    </row>
  </sheetData>
  <mergeCells count="2">
    <mergeCell ref="A3:E3"/>
    <mergeCell ref="A18:E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Расчет часов</vt:lpstr>
      <vt:lpstr>НМЦК проектно-сметным методом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Мавров Денис Николаевич</cp:lastModifiedBy>
  <cp:lastPrinted>2026-03-22T05:21:37Z</cp:lastPrinted>
  <dcterms:created xsi:type="dcterms:W3CDTF">2013-12-17T05:16:41Z</dcterms:created>
  <dcterms:modified xsi:type="dcterms:W3CDTF">2026-03-26T10:06:01Z</dcterms:modified>
</cp:coreProperties>
</file>