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zakupki\ЗАКУПКИ\2026\44-ФЗ\ЕД.ПОСТАВЩИК\ЕАТ\В РАБОТЕ\Аптека\...483Дексмедетомидин\на размещение\"/>
    </mc:Choice>
  </mc:AlternateContent>
  <bookViews>
    <workbookView xWindow="4785" yWindow="660" windowWidth="10575" windowHeight="6675"/>
  </bookViews>
  <sheets>
    <sheet name="НМЦК" sheetId="1" r:id="rId1"/>
    <sheet name="Лист2" sheetId="11" r:id="rId2"/>
    <sheet name="кп" sheetId="9" r:id="rId3"/>
  </sheets>
  <definedNames>
    <definedName name="_xlnm.Print_Area" localSheetId="0">НМЦК!$A$1:$X$22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" i="9" l="1"/>
  <c r="M3" i="9"/>
  <c r="M4" i="9"/>
  <c r="J2" i="9"/>
  <c r="J3" i="9"/>
  <c r="J4" i="9"/>
  <c r="G2" i="9"/>
  <c r="G3" i="9"/>
  <c r="G4" i="9"/>
  <c r="X11" i="1"/>
  <c r="Q11" i="1" l="1"/>
  <c r="T11" i="1" s="1"/>
  <c r="M25" i="11"/>
  <c r="E25" i="11"/>
  <c r="E26" i="11" s="1"/>
  <c r="M26" i="11" l="1"/>
  <c r="G1" i="9"/>
  <c r="F11" i="1" s="1"/>
  <c r="J1" i="9"/>
  <c r="H11" i="1" s="1"/>
  <c r="X12" i="1" l="1"/>
  <c r="M1" i="9" l="1"/>
  <c r="J11" i="1" s="1"/>
  <c r="O11" i="1" l="1"/>
  <c r="U11" i="1" s="1"/>
  <c r="V11" i="1" s="1"/>
  <c r="M11" i="1"/>
  <c r="N11" i="1" s="1"/>
  <c r="L11" i="1"/>
  <c r="AC12" i="1"/>
  <c r="AF12" i="1" l="1"/>
  <c r="AI12" i="1"/>
</calcChain>
</file>

<file path=xl/sharedStrings.xml><?xml version="1.0" encoding="utf-8"?>
<sst xmlns="http://schemas.openxmlformats.org/spreadsheetml/2006/main" count="70" uniqueCount="54">
  <si>
    <t>№</t>
  </si>
  <si>
    <t>Потребность (лекарственная форма, дозировка, фасовка)</t>
  </si>
  <si>
    <t>Ед.изм.</t>
  </si>
  <si>
    <t>Кол-во</t>
  </si>
  <si>
    <t>Наименование предмета контракта</t>
  </si>
  <si>
    <t>Коммерческие предложения</t>
  </si>
  <si>
    <t>Однородность совокупности значений выявленных цен, используемых в расчете цена контракта</t>
  </si>
  <si>
    <t xml:space="preserve">Цена единицы планируемого к закупке лекарственного средства </t>
  </si>
  <si>
    <t>grls.rosminzdrav.ru</t>
  </si>
  <si>
    <t>Заключенные заказчиком контракты (договора) за предшествующие 12 месяцев (без учета НДС и оптовой надбавки)</t>
  </si>
  <si>
    <t>Средневзвешенная цена</t>
  </si>
  <si>
    <t>Цена единицы планируемого  к закупке лекарственного средства (руб./ед.изм.)</t>
  </si>
  <si>
    <t>Цена единицы планируемого  к закупке лекарственного средства с учетом НДС (руб./ед.изм.)</t>
  </si>
  <si>
    <t>Цена единицы планируемого  к закупке лекарственного средства с учетом НДС и оптовой надбавки</t>
  </si>
  <si>
    <t>НМЦК с учетом округления цены за единицу (руб.)*</t>
  </si>
  <si>
    <t>Цена</t>
  </si>
  <si>
    <t>Сред. арифм. цена за ед &lt;ц&gt;</t>
  </si>
  <si>
    <t>Сред. квадратич. отклонение</t>
  </si>
  <si>
    <t>Коэффициент вариации цен  V (%)</t>
  </si>
  <si>
    <t>Цена (руб. за ед. изм)</t>
  </si>
  <si>
    <t>кол-во закупленных лекарственных препаратов в ед изм</t>
  </si>
  <si>
    <t>Общая стоимость (руб.)</t>
  </si>
  <si>
    <t>Расчет произведен с помощью стандартных функций табличного редактора EXCEL.</t>
  </si>
  <si>
    <t>к-во уп</t>
  </si>
  <si>
    <t>цена за уп</t>
  </si>
  <si>
    <t>сумма</t>
  </si>
  <si>
    <t>ОМС по НМЦК</t>
  </si>
  <si>
    <t xml:space="preserve">ВМП по НМЦК </t>
  </si>
  <si>
    <t>Вб по НМЦК</t>
  </si>
  <si>
    <t>КП-1</t>
  </si>
  <si>
    <t>КП-3</t>
  </si>
  <si>
    <t>КП-2</t>
  </si>
  <si>
    <t xml:space="preserve">ОБОСНОВАНИЕ НАЧАЛЬНОЙ (МАКСИМАЛЬНОЙ) ЦЕНЫ КОНТРАКТА
Определение и обоснование начальной (максимальной) цены контракта проведено в соответствии с положениями ч.22, ст. 22 Федерального закона от 05.04.2013 № 44 – ФЗ «О контрактной системе в сфере закупок товаров, работ, услуг для обеспечения государственных и муниципальных нужд» и Порядком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применения, утвержденных приказом Министерства Здравоохранения РФ от 19.12.2019 № 1064н. 
</t>
  </si>
  <si>
    <t>Исп.                              Зятькова Т.Б.</t>
  </si>
  <si>
    <t>ДЕКСМЕДЕТОМИДИН</t>
  </si>
  <si>
    <t>Концентрат для приготовления раствора для инфузий 0.1 мг/мл</t>
  </si>
  <si>
    <t>мл</t>
  </si>
  <si>
    <t>Номенклатура</t>
  </si>
  <si>
    <t>Поступление товаров</t>
  </si>
  <si>
    <t>К.</t>
  </si>
  <si>
    <t>Сумма</t>
  </si>
  <si>
    <t>Фактическая</t>
  </si>
  <si>
    <t>Дексмедетомидин, конц. д/приг. р-ра д/инф. 100 мкг/мл, амп. 2 мл, пач. картон. 5</t>
  </si>
  <si>
    <t>Поступление товаров АБ00-000453 от 05.09.2025 14:52:27</t>
  </si>
  <si>
    <t>010225 до 31.01.28</t>
  </si>
  <si>
    <t>пач. картон. 5</t>
  </si>
  <si>
    <t>Поступление товаров АБ00-000724 от 20.11.2025 9:41:58</t>
  </si>
  <si>
    <t>030825 до 31.08.28</t>
  </si>
  <si>
    <t>Поступление товаров АБ00-000726 от 20.11.2025 9:45:33</t>
  </si>
  <si>
    <t>за мл</t>
  </si>
  <si>
    <t>КП №1072 от 26.08.2026</t>
  </si>
  <si>
    <t>КП №1073 от 26.08.2026</t>
  </si>
  <si>
    <t>КП №1074 от 26.08.2026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</si>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</sst>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#,##0.0000\ _₽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name val="Arial"/>
    </font>
    <font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7" fillId="0" borderId="0"/>
    <xf numFmtId="0" fontId="8" fillId="0" borderId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3" fillId="0" borderId="0"/>
    <xf numFmtId="0" fontId="14" fillId="0" borderId="0"/>
  </cellStyleXfs>
  <cellXfs count="57">
    <xf numFmtId="0" fontId="0" fillId="0" borderId="0" xfId="0"/>
    <xf numFmtId="4" fontId="0" fillId="0" borderId="0" xfId="0" applyNumberFormat="1"/>
    <xf numFmtId="4" fontId="6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0" fontId="6" fillId="0" borderId="1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4" fontId="17" fillId="2" borderId="0" xfId="1" applyNumberFormat="1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0" xfId="12"/>
    <xf numFmtId="0" fontId="2" fillId="3" borderId="3" xfId="12" applyNumberFormat="1" applyFont="1" applyFill="1" applyBorder="1" applyAlignment="1">
      <alignment vertical="top" wrapText="1"/>
    </xf>
    <xf numFmtId="0" fontId="2" fillId="3" borderId="4" xfId="12" applyNumberFormat="1" applyFont="1" applyFill="1" applyBorder="1" applyAlignment="1">
      <alignment vertical="top" wrapText="1"/>
    </xf>
    <xf numFmtId="0" fontId="2" fillId="3" borderId="5" xfId="12" applyNumberFormat="1" applyFont="1" applyFill="1" applyBorder="1" applyAlignment="1">
      <alignment vertical="top" wrapText="1"/>
    </xf>
    <xf numFmtId="0" fontId="2" fillId="3" borderId="6" xfId="12" applyNumberFormat="1" applyFont="1" applyFill="1" applyBorder="1" applyAlignment="1">
      <alignment vertical="top" wrapText="1"/>
    </xf>
    <xf numFmtId="0" fontId="19" fillId="4" borderId="3" xfId="12" applyNumberFormat="1" applyFont="1" applyFill="1" applyBorder="1" applyAlignment="1">
      <alignment vertical="top"/>
    </xf>
    <xf numFmtId="0" fontId="14" fillId="0" borderId="3" xfId="12" applyNumberFormat="1" applyFont="1" applyBorder="1" applyAlignment="1">
      <alignment vertical="top" wrapText="1" indent="2"/>
    </xf>
    <xf numFmtId="0" fontId="14" fillId="0" borderId="3" xfId="12" applyNumberFormat="1" applyFont="1" applyBorder="1" applyAlignment="1">
      <alignment vertical="top" wrapText="1"/>
    </xf>
    <xf numFmtId="164" fontId="14" fillId="0" borderId="3" xfId="12" applyNumberFormat="1" applyFont="1" applyBorder="1" applyAlignment="1">
      <alignment horizontal="right" vertical="top" wrapText="1"/>
    </xf>
    <xf numFmtId="0" fontId="14" fillId="0" borderId="3" xfId="12" applyNumberFormat="1" applyFont="1" applyBorder="1" applyAlignment="1">
      <alignment horizontal="right" vertical="top" wrapText="1"/>
    </xf>
    <xf numFmtId="0" fontId="14" fillId="0" borderId="3" xfId="12" applyNumberFormat="1" applyFont="1" applyBorder="1" applyAlignment="1">
      <alignment horizontal="right" vertical="top"/>
    </xf>
    <xf numFmtId="164" fontId="0" fillId="0" borderId="0" xfId="0" applyNumberFormat="1"/>
    <xf numFmtId="0" fontId="14" fillId="0" borderId="0" xfId="12" applyNumberFormat="1" applyFont="1" applyFill="1" applyBorder="1" applyAlignment="1">
      <alignment vertical="top" wrapText="1"/>
    </xf>
    <xf numFmtId="165" fontId="6" fillId="2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65" fontId="6" fillId="5" borderId="1" xfId="7" applyNumberFormat="1" applyFont="1" applyFill="1" applyBorder="1" applyAlignment="1">
      <alignment horizontal="center" vertical="center"/>
    </xf>
    <xf numFmtId="165" fontId="6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165" fontId="6" fillId="6" borderId="1" xfId="0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5" fontId="16" fillId="0" borderId="0" xfId="0" applyNumberFormat="1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" fontId="17" fillId="2" borderId="1" xfId="1" applyNumberFormat="1" applyFont="1" applyFill="1" applyBorder="1" applyAlignment="1">
      <alignment horizontal="center" vertical="center" wrapText="1"/>
    </xf>
    <xf numFmtId="4" fontId="17" fillId="2" borderId="0" xfId="1" applyNumberFormat="1" applyFont="1" applyFill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18" fillId="2" borderId="0" xfId="1" applyNumberFormat="1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4" fillId="0" borderId="3" xfId="12" applyNumberFormat="1" applyFont="1" applyBorder="1" applyAlignment="1">
      <alignment vertical="top" wrapText="1"/>
    </xf>
    <xf numFmtId="4" fontId="14" fillId="0" borderId="3" xfId="12" applyNumberFormat="1" applyFont="1" applyBorder="1" applyAlignment="1">
      <alignment horizontal="right" vertical="top" wrapText="1"/>
    </xf>
    <xf numFmtId="0" fontId="2" fillId="3" borderId="3" xfId="12" applyNumberFormat="1" applyFont="1" applyFill="1" applyBorder="1" applyAlignment="1">
      <alignment vertical="top" wrapText="1"/>
    </xf>
    <xf numFmtId="0" fontId="2" fillId="3" borderId="4" xfId="12" applyNumberFormat="1" applyFont="1" applyFill="1" applyBorder="1" applyAlignment="1">
      <alignment vertical="top" wrapText="1"/>
    </xf>
    <xf numFmtId="0" fontId="19" fillId="4" borderId="3" xfId="12" applyNumberFormat="1" applyFont="1" applyFill="1" applyBorder="1" applyAlignment="1">
      <alignment vertical="top" wrapText="1"/>
    </xf>
  </cellXfs>
  <cellStyles count="13">
    <cellStyle name="Обычный" xfId="0" builtinId="0"/>
    <cellStyle name="Обычный 10" xfId="11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7 2" xfId="10"/>
    <cellStyle name="Обычный 8" xfId="8"/>
    <cellStyle name="Обычный 9" xfId="9"/>
    <cellStyle name="Обычный_Лист2" xfId="12"/>
    <cellStyle name="Финансовый" xfId="7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"/>
  <sheetViews>
    <sheetView tabSelected="1" zoomScale="87" zoomScaleNormal="87" workbookViewId="0">
      <selection activeCell="B11" sqref="B11"/>
    </sheetView>
  </sheetViews>
  <sheetFormatPr defaultRowHeight="12.75" x14ac:dyDescent="0.25"/>
  <cols>
    <col min="1" max="1" width="3.42578125" style="9" customWidth="1"/>
    <col min="2" max="2" width="24.85546875" style="9" customWidth="1"/>
    <col min="3" max="3" width="28.85546875" style="9" customWidth="1"/>
    <col min="4" max="4" width="8.28515625" style="9" customWidth="1"/>
    <col min="5" max="5" width="9" style="9" customWidth="1"/>
    <col min="6" max="6" width="10.7109375" style="9" customWidth="1"/>
    <col min="7" max="7" width="8.5703125" style="9" customWidth="1"/>
    <col min="8" max="8" width="11.5703125" style="9" customWidth="1"/>
    <col min="9" max="9" width="9.140625" style="9"/>
    <col min="10" max="10" width="11" style="9" customWidth="1"/>
    <col min="11" max="11" width="9.140625" style="9"/>
    <col min="12" max="12" width="11.42578125" style="9" customWidth="1"/>
    <col min="13" max="13" width="9.140625" style="9"/>
    <col min="14" max="14" width="11.140625" style="9" customWidth="1"/>
    <col min="15" max="15" width="12.140625" style="9" customWidth="1"/>
    <col min="16" max="16" width="11.85546875" style="9" bestFit="1" customWidth="1"/>
    <col min="17" max="17" width="12.140625" style="9" customWidth="1"/>
    <col min="18" max="18" width="14" style="9" customWidth="1"/>
    <col min="19" max="19" width="16" style="9" customWidth="1"/>
    <col min="20" max="20" width="11.5703125" style="9" customWidth="1"/>
    <col min="21" max="21" width="10.5703125" style="9" customWidth="1"/>
    <col min="22" max="22" width="11" style="9" customWidth="1"/>
    <col min="23" max="23" width="10" style="9" customWidth="1"/>
    <col min="24" max="24" width="16.42578125" style="9" customWidth="1"/>
    <col min="25" max="25" width="12" style="37" customWidth="1"/>
    <col min="26" max="26" width="10.42578125" style="9" customWidth="1"/>
    <col min="27" max="27" width="9.140625" style="9" hidden="1" customWidth="1"/>
    <col min="28" max="28" width="12" style="9" hidden="1" customWidth="1"/>
    <col min="29" max="29" width="13.85546875" style="9" hidden="1" customWidth="1"/>
    <col min="30" max="30" width="10.5703125" style="9" hidden="1" customWidth="1"/>
    <col min="31" max="31" width="11.28515625" style="9" hidden="1" customWidth="1"/>
    <col min="32" max="32" width="14.85546875" style="9" hidden="1" customWidth="1"/>
    <col min="33" max="34" width="9.140625" style="9" hidden="1" customWidth="1"/>
    <col min="35" max="35" width="10.28515625" style="9" hidden="1" customWidth="1"/>
    <col min="36" max="16384" width="9.140625" style="9"/>
  </cols>
  <sheetData>
    <row r="1" spans="1:35" x14ac:dyDescent="0.25">
      <c r="A1" s="49" t="s">
        <v>32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AA1" s="7"/>
    </row>
    <row r="2" spans="1:35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AA2" s="7"/>
    </row>
    <row r="3" spans="1:35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AA3" s="7"/>
    </row>
    <row r="4" spans="1:35" x14ac:dyDescent="0.25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AA4" s="7"/>
    </row>
    <row r="5" spans="1:35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AA5" s="8"/>
    </row>
    <row r="6" spans="1:35" ht="17.25" customHeight="1" x14ac:dyDescent="0.25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</row>
    <row r="7" spans="1:35" x14ac:dyDescent="0.2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35" s="10" customFormat="1" ht="107.25" customHeight="1" x14ac:dyDescent="0.25">
      <c r="A8" s="39" t="s">
        <v>0</v>
      </c>
      <c r="B8" s="39" t="s">
        <v>4</v>
      </c>
      <c r="C8" s="39" t="s">
        <v>1</v>
      </c>
      <c r="D8" s="39" t="s">
        <v>2</v>
      </c>
      <c r="E8" s="39" t="s">
        <v>3</v>
      </c>
      <c r="F8" s="44" t="s">
        <v>5</v>
      </c>
      <c r="G8" s="44"/>
      <c r="H8" s="44"/>
      <c r="I8" s="44"/>
      <c r="J8" s="44"/>
      <c r="K8" s="44"/>
      <c r="L8" s="44" t="s">
        <v>6</v>
      </c>
      <c r="M8" s="44"/>
      <c r="N8" s="44"/>
      <c r="O8" s="42" t="s">
        <v>7</v>
      </c>
      <c r="P8" s="43" t="s">
        <v>8</v>
      </c>
      <c r="Q8" s="44" t="s">
        <v>9</v>
      </c>
      <c r="R8" s="44"/>
      <c r="S8" s="44"/>
      <c r="T8" s="42" t="s">
        <v>10</v>
      </c>
      <c r="U8" s="39" t="s">
        <v>11</v>
      </c>
      <c r="V8" s="39" t="s">
        <v>12</v>
      </c>
      <c r="W8" s="39" t="s">
        <v>13</v>
      </c>
      <c r="X8" s="39" t="s">
        <v>14</v>
      </c>
      <c r="Y8" s="38"/>
    </row>
    <row r="9" spans="1:35" s="10" customFormat="1" ht="95.25" customHeight="1" x14ac:dyDescent="0.25">
      <c r="A9" s="39"/>
      <c r="B9" s="39"/>
      <c r="C9" s="39"/>
      <c r="D9" s="39"/>
      <c r="E9" s="39"/>
      <c r="F9" s="15" t="s">
        <v>15</v>
      </c>
      <c r="G9" s="15" t="s">
        <v>50</v>
      </c>
      <c r="H9" s="15" t="s">
        <v>15</v>
      </c>
      <c r="I9" s="15" t="s">
        <v>51</v>
      </c>
      <c r="J9" s="15" t="s">
        <v>15</v>
      </c>
      <c r="K9" s="15" t="s">
        <v>52</v>
      </c>
      <c r="L9" s="15" t="s">
        <v>16</v>
      </c>
      <c r="M9" s="15" t="s">
        <v>17</v>
      </c>
      <c r="N9" s="15" t="s">
        <v>18</v>
      </c>
      <c r="O9" s="42"/>
      <c r="P9" s="43"/>
      <c r="Q9" s="15" t="s">
        <v>19</v>
      </c>
      <c r="R9" s="15" t="s">
        <v>20</v>
      </c>
      <c r="S9" s="15" t="s">
        <v>21</v>
      </c>
      <c r="T9" s="42"/>
      <c r="U9" s="39"/>
      <c r="V9" s="39"/>
      <c r="W9" s="39"/>
      <c r="X9" s="39"/>
      <c r="Y9" s="38"/>
      <c r="AA9" s="39" t="s">
        <v>27</v>
      </c>
      <c r="AB9" s="39"/>
      <c r="AC9" s="39"/>
      <c r="AD9" s="39" t="s">
        <v>26</v>
      </c>
      <c r="AE9" s="39"/>
      <c r="AF9" s="39"/>
      <c r="AG9" s="39" t="s">
        <v>28</v>
      </c>
      <c r="AH9" s="39"/>
      <c r="AI9" s="39"/>
    </row>
    <row r="10" spans="1:35" x14ac:dyDescent="0.25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13">
        <v>6</v>
      </c>
      <c r="G10" s="13">
        <v>7</v>
      </c>
      <c r="H10" s="13">
        <v>8</v>
      </c>
      <c r="I10" s="13">
        <v>9</v>
      </c>
      <c r="J10" s="13">
        <v>10</v>
      </c>
      <c r="K10" s="13">
        <v>11</v>
      </c>
      <c r="L10" s="13">
        <v>12</v>
      </c>
      <c r="M10" s="13">
        <v>13</v>
      </c>
      <c r="N10" s="13">
        <v>14</v>
      </c>
      <c r="O10" s="32">
        <v>15</v>
      </c>
      <c r="P10" s="35">
        <v>16</v>
      </c>
      <c r="Q10" s="13">
        <v>17</v>
      </c>
      <c r="R10" s="13">
        <v>18</v>
      </c>
      <c r="S10" s="13">
        <v>19</v>
      </c>
      <c r="T10" s="32">
        <v>20</v>
      </c>
      <c r="U10" s="4">
        <v>21</v>
      </c>
      <c r="V10" s="4">
        <v>22</v>
      </c>
      <c r="W10" s="4">
        <v>23</v>
      </c>
      <c r="X10" s="4">
        <v>24</v>
      </c>
      <c r="AA10" s="4" t="s">
        <v>23</v>
      </c>
      <c r="AB10" s="4" t="s">
        <v>24</v>
      </c>
      <c r="AC10" s="4" t="s">
        <v>25</v>
      </c>
      <c r="AD10" s="4" t="s">
        <v>23</v>
      </c>
      <c r="AE10" s="4" t="s">
        <v>24</v>
      </c>
      <c r="AF10" s="4" t="s">
        <v>25</v>
      </c>
      <c r="AG10" s="4" t="s">
        <v>23</v>
      </c>
      <c r="AH10" s="4" t="s">
        <v>24</v>
      </c>
      <c r="AI10" s="4" t="s">
        <v>25</v>
      </c>
    </row>
    <row r="11" spans="1:35" s="14" customFormat="1" ht="25.5" x14ac:dyDescent="0.25">
      <c r="A11" s="4">
        <v>1</v>
      </c>
      <c r="B11" s="4" t="s">
        <v>34</v>
      </c>
      <c r="C11" s="16" t="s">
        <v>35</v>
      </c>
      <c r="D11" s="4" t="s">
        <v>36</v>
      </c>
      <c r="E11" s="4">
        <v>40</v>
      </c>
      <c r="F11" s="30">
        <f>кп!G1</f>
        <v>107.15</v>
      </c>
      <c r="G11" s="13" t="s">
        <v>29</v>
      </c>
      <c r="H11" s="30">
        <f>кп!J1</f>
        <v>100</v>
      </c>
      <c r="I11" s="13" t="s">
        <v>31</v>
      </c>
      <c r="J11" s="30">
        <f>кп!M1</f>
        <v>107.15</v>
      </c>
      <c r="K11" s="13" t="s">
        <v>30</v>
      </c>
      <c r="L11" s="30">
        <f t="shared" ref="L11" si="0">AVERAGE(F11,H11,J11)</f>
        <v>104.76666666666667</v>
      </c>
      <c r="M11" s="30">
        <f t="shared" ref="M11" si="1">STDEV(F11,H11,J11)</f>
        <v>4.1280544247058275</v>
      </c>
      <c r="N11" s="30">
        <f t="shared" ref="N11" si="2">M11/L11*100</f>
        <v>3.9402364855607641</v>
      </c>
      <c r="O11" s="33">
        <f t="shared" ref="O11" si="3">MIN(F11,H11,J11)</f>
        <v>100</v>
      </c>
      <c r="P11" s="36" t="s">
        <v>53</v>
      </c>
      <c r="Q11" s="30">
        <f>S11/R11</f>
        <v>127.47</v>
      </c>
      <c r="R11" s="30">
        <v>320</v>
      </c>
      <c r="S11" s="30">
        <v>40790.400000000001</v>
      </c>
      <c r="T11" s="34">
        <f>Q11</f>
        <v>127.47</v>
      </c>
      <c r="U11" s="31">
        <f>O11</f>
        <v>100</v>
      </c>
      <c r="V11" s="31">
        <f t="shared" ref="V11" si="4">U11*1.1</f>
        <v>110.00000000000001</v>
      </c>
      <c r="W11" s="31">
        <v>110</v>
      </c>
      <c r="X11" s="31">
        <f>Y11*E11</f>
        <v>4400</v>
      </c>
      <c r="Y11" s="37">
        <v>110</v>
      </c>
      <c r="AA11" s="4"/>
      <c r="AB11" s="4"/>
      <c r="AC11" s="4"/>
      <c r="AD11" s="4"/>
      <c r="AE11" s="4"/>
      <c r="AF11" s="4"/>
      <c r="AG11" s="4"/>
      <c r="AH11" s="4"/>
      <c r="AI11" s="4"/>
    </row>
    <row r="12" spans="1:35" ht="12.75" customHeight="1" x14ac:dyDescent="0.25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2">
        <f>SUM(X11:X11)</f>
        <v>4400</v>
      </c>
      <c r="Z12" s="6"/>
      <c r="AB12" s="5"/>
      <c r="AC12" s="6" t="e">
        <f>SUM(#REF!)</f>
        <v>#REF!</v>
      </c>
      <c r="AF12" s="6" t="e">
        <f>SUM(#REF!)</f>
        <v>#REF!</v>
      </c>
      <c r="AI12" s="6" t="e">
        <f>SUM(#REF!)</f>
        <v>#REF!</v>
      </c>
    </row>
    <row r="13" spans="1:35" ht="12.7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6"/>
      <c r="Z13" s="6"/>
      <c r="AB13" s="6"/>
      <c r="AC13" s="6"/>
      <c r="AF13" s="6"/>
      <c r="AI13" s="6"/>
    </row>
    <row r="14" spans="1:35" ht="12.75" customHeight="1" x14ac:dyDescent="0.25">
      <c r="A14" s="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6"/>
      <c r="Z14" s="6"/>
      <c r="AB14" s="6"/>
      <c r="AC14" s="6"/>
      <c r="AF14" s="6"/>
      <c r="AI14" s="6"/>
    </row>
    <row r="15" spans="1:35" ht="12.75" customHeight="1" x14ac:dyDescent="0.25">
      <c r="A15" s="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6"/>
      <c r="AF15" s="6"/>
    </row>
    <row r="16" spans="1:35" ht="28.5" customHeight="1" x14ac:dyDescent="0.25"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8"/>
      <c r="U16" s="8"/>
      <c r="V16" s="8"/>
      <c r="W16" s="8"/>
      <c r="X16" s="8"/>
    </row>
    <row r="17" spans="2:29" ht="15" customHeight="1" x14ac:dyDescent="0.25">
      <c r="B17" s="40" t="s">
        <v>22</v>
      </c>
      <c r="C17" s="40"/>
      <c r="D17" s="40"/>
      <c r="E17" s="40"/>
      <c r="F17" s="40"/>
      <c r="G17" s="40"/>
      <c r="H17" s="40"/>
      <c r="I17" s="11"/>
      <c r="J17" s="11"/>
      <c r="K17" s="11"/>
      <c r="L17" s="11"/>
      <c r="M17" s="11"/>
      <c r="X17" s="6"/>
      <c r="AC17" s="6"/>
    </row>
    <row r="18" spans="2:29" x14ac:dyDescent="0.25"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X18" s="6"/>
      <c r="AC18" s="6"/>
    </row>
    <row r="19" spans="2:29" x14ac:dyDescent="0.25"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X19" s="6"/>
      <c r="AC19" s="6"/>
    </row>
    <row r="20" spans="2:29" ht="15" customHeight="1" x14ac:dyDescent="0.25">
      <c r="B20" s="41" t="s">
        <v>33</v>
      </c>
      <c r="C20" s="41"/>
      <c r="D20" s="41"/>
      <c r="E20" s="41"/>
      <c r="F20" s="41"/>
      <c r="G20" s="41"/>
      <c r="H20" s="41"/>
      <c r="I20" s="41"/>
      <c r="J20" s="41"/>
      <c r="K20" s="12"/>
      <c r="L20" s="12"/>
      <c r="M20" s="11"/>
    </row>
    <row r="21" spans="2:29" x14ac:dyDescent="0.25">
      <c r="B21" s="41"/>
      <c r="C21" s="41"/>
      <c r="D21" s="41"/>
      <c r="E21" s="41"/>
      <c r="F21" s="41"/>
      <c r="G21" s="41"/>
      <c r="H21" s="41"/>
      <c r="I21" s="41"/>
      <c r="J21" s="41"/>
      <c r="K21" s="12"/>
      <c r="L21" s="12"/>
      <c r="M21" s="11"/>
    </row>
  </sheetData>
  <mergeCells count="28">
    <mergeCell ref="B19:Q19"/>
    <mergeCell ref="B14:K14"/>
    <mergeCell ref="B15:K15"/>
    <mergeCell ref="A1:M6"/>
    <mergeCell ref="A7:K7"/>
    <mergeCell ref="A8:A9"/>
    <mergeCell ref="B8:B9"/>
    <mergeCell ref="C8:C9"/>
    <mergeCell ref="D8:D9"/>
    <mergeCell ref="E8:E9"/>
    <mergeCell ref="F8:K8"/>
    <mergeCell ref="L8:N8"/>
    <mergeCell ref="AG9:AI9"/>
    <mergeCell ref="AD9:AF9"/>
    <mergeCell ref="AA9:AC9"/>
    <mergeCell ref="B17:H17"/>
    <mergeCell ref="B20:J21"/>
    <mergeCell ref="W8:W9"/>
    <mergeCell ref="X8:X9"/>
    <mergeCell ref="O8:O9"/>
    <mergeCell ref="P8:P9"/>
    <mergeCell ref="Q8:S8"/>
    <mergeCell ref="T8:T9"/>
    <mergeCell ref="U8:U9"/>
    <mergeCell ref="V8:V9"/>
    <mergeCell ref="A12:W12"/>
    <mergeCell ref="B16:S16"/>
    <mergeCell ref="B18:Q18"/>
  </mergeCells>
  <phoneticPr fontId="4" type="noConversion"/>
  <pageMargins left="0.25" right="0.25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P26"/>
  <sheetViews>
    <sheetView topLeftCell="A18" workbookViewId="0">
      <selection activeCell="A29" sqref="A29:XFD73"/>
    </sheetView>
  </sheetViews>
  <sheetFormatPr defaultRowHeight="15" x14ac:dyDescent="0.25"/>
  <cols>
    <col min="2" max="2" width="14" customWidth="1"/>
    <col min="5" max="5" width="10.5703125" bestFit="1" customWidth="1"/>
    <col min="13" max="13" width="10" bestFit="1" customWidth="1"/>
    <col min="15" max="15" width="10" bestFit="1" customWidth="1"/>
  </cols>
  <sheetData>
    <row r="4" ht="15" customHeight="1" x14ac:dyDescent="0.25"/>
    <row r="5" ht="46.5" customHeight="1" x14ac:dyDescent="0.25"/>
    <row r="6" ht="44.25" customHeight="1" x14ac:dyDescent="0.25"/>
    <row r="9" ht="15" customHeight="1" x14ac:dyDescent="0.25"/>
    <row r="16" ht="15" customHeight="1" x14ac:dyDescent="0.25"/>
    <row r="19" spans="2:16" x14ac:dyDescent="0.25">
      <c r="B19" s="54" t="s">
        <v>37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</row>
    <row r="20" spans="2:16" ht="25.5" x14ac:dyDescent="0.25">
      <c r="B20" s="54" t="s">
        <v>38</v>
      </c>
      <c r="C20" s="54"/>
      <c r="D20" s="54"/>
      <c r="E20" s="54"/>
      <c r="F20" s="54"/>
      <c r="G20" s="17"/>
      <c r="H20" s="18" t="s">
        <v>39</v>
      </c>
      <c r="I20" s="19" t="s">
        <v>15</v>
      </c>
      <c r="J20" s="20"/>
      <c r="K20" s="55" t="s">
        <v>40</v>
      </c>
      <c r="L20" s="55"/>
      <c r="M20" s="20"/>
      <c r="N20" s="18" t="s">
        <v>41</v>
      </c>
      <c r="O20" s="21"/>
      <c r="P20" s="17"/>
    </row>
    <row r="21" spans="2:16" ht="15" customHeight="1" x14ac:dyDescent="0.25">
      <c r="B21" s="56" t="s">
        <v>42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22"/>
      <c r="P21" s="17"/>
    </row>
    <row r="22" spans="2:16" ht="112.5" x14ac:dyDescent="0.25">
      <c r="B22" s="23" t="s">
        <v>43</v>
      </c>
      <c r="C22" s="24" t="s">
        <v>42</v>
      </c>
      <c r="D22" s="24" t="s">
        <v>44</v>
      </c>
      <c r="E22" s="25">
        <v>10</v>
      </c>
      <c r="F22" s="52" t="s">
        <v>45</v>
      </c>
      <c r="G22" s="52"/>
      <c r="H22" s="25">
        <v>10</v>
      </c>
      <c r="I22" s="53">
        <v>1274.7</v>
      </c>
      <c r="J22" s="53"/>
      <c r="K22" s="53">
        <v>12747</v>
      </c>
      <c r="L22" s="53"/>
      <c r="M22" s="53"/>
      <c r="N22" s="26"/>
      <c r="O22" s="27"/>
      <c r="P22" s="17"/>
    </row>
    <row r="23" spans="2:16" ht="112.5" x14ac:dyDescent="0.25">
      <c r="B23" s="23" t="s">
        <v>46</v>
      </c>
      <c r="C23" s="24" t="s">
        <v>42</v>
      </c>
      <c r="D23" s="24" t="s">
        <v>47</v>
      </c>
      <c r="E23" s="25">
        <v>7</v>
      </c>
      <c r="F23" s="52" t="s">
        <v>45</v>
      </c>
      <c r="G23" s="52"/>
      <c r="H23" s="25">
        <v>10</v>
      </c>
      <c r="I23" s="53">
        <v>1274.7</v>
      </c>
      <c r="J23" s="53"/>
      <c r="K23" s="53">
        <v>8922.9</v>
      </c>
      <c r="L23" s="53"/>
      <c r="M23" s="53"/>
      <c r="N23" s="26"/>
      <c r="O23" s="27"/>
      <c r="P23" s="17"/>
    </row>
    <row r="24" spans="2:16" ht="112.5" x14ac:dyDescent="0.25">
      <c r="B24" s="23" t="s">
        <v>48</v>
      </c>
      <c r="C24" s="24" t="s">
        <v>42</v>
      </c>
      <c r="D24" s="24" t="s">
        <v>47</v>
      </c>
      <c r="E24" s="25">
        <v>15</v>
      </c>
      <c r="F24" s="52" t="s">
        <v>45</v>
      </c>
      <c r="G24" s="52"/>
      <c r="H24" s="25">
        <v>10</v>
      </c>
      <c r="I24" s="53">
        <v>1274.7</v>
      </c>
      <c r="J24" s="53"/>
      <c r="K24" s="53">
        <v>19120.5</v>
      </c>
      <c r="L24" s="53"/>
      <c r="M24" s="53"/>
      <c r="N24" s="26"/>
      <c r="O24" s="27"/>
      <c r="P24" s="17"/>
    </row>
    <row r="25" spans="2:16" x14ac:dyDescent="0.25">
      <c r="E25" s="28">
        <f>SUM(E22:E24)</f>
        <v>32</v>
      </c>
      <c r="M25" s="1">
        <f>SUM(K22:M24)</f>
        <v>40790.400000000001</v>
      </c>
    </row>
    <row r="26" spans="2:16" x14ac:dyDescent="0.25">
      <c r="D26" s="29" t="s">
        <v>36</v>
      </c>
      <c r="E26">
        <f>E25*2*5</f>
        <v>320</v>
      </c>
      <c r="K26" t="s">
        <v>49</v>
      </c>
      <c r="M26">
        <f>M25/E26</f>
        <v>127.47</v>
      </c>
    </row>
  </sheetData>
  <mergeCells count="13">
    <mergeCell ref="F24:G24"/>
    <mergeCell ref="I24:J24"/>
    <mergeCell ref="K24:M24"/>
    <mergeCell ref="B19:P19"/>
    <mergeCell ref="B20:F20"/>
    <mergeCell ref="K20:L20"/>
    <mergeCell ref="B21:N21"/>
    <mergeCell ref="F22:G22"/>
    <mergeCell ref="I22:J22"/>
    <mergeCell ref="K22:M22"/>
    <mergeCell ref="F23:G23"/>
    <mergeCell ref="I23:J23"/>
    <mergeCell ref="K23:M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M5"/>
  <sheetViews>
    <sheetView zoomScale="130" zoomScaleNormal="130" workbookViewId="0">
      <selection activeCell="L2" sqref="L2:L4"/>
    </sheetView>
  </sheetViews>
  <sheetFormatPr defaultRowHeight="15" x14ac:dyDescent="0.25"/>
  <sheetData>
    <row r="1" spans="4:13" x14ac:dyDescent="0.25">
      <c r="D1">
        <v>1</v>
      </c>
      <c r="E1">
        <v>10</v>
      </c>
      <c r="F1" s="3">
        <v>1071.5</v>
      </c>
      <c r="G1">
        <f>F1/E1</f>
        <v>107.15</v>
      </c>
      <c r="I1">
        <v>1000</v>
      </c>
      <c r="J1">
        <f>I1/E1</f>
        <v>100</v>
      </c>
      <c r="L1">
        <v>1071.5</v>
      </c>
      <c r="M1">
        <f>L1/E1</f>
        <v>107.15</v>
      </c>
    </row>
    <row r="2" spans="4:13" x14ac:dyDescent="0.25">
      <c r="D2">
        <v>2</v>
      </c>
      <c r="F2" s="3"/>
      <c r="G2" t="e">
        <f t="shared" ref="G2:G4" si="0">F2/E2</f>
        <v>#DIV/0!</v>
      </c>
      <c r="I2" s="1"/>
      <c r="J2" t="e">
        <f t="shared" ref="J2:J4" si="1">I2/E2</f>
        <v>#DIV/0!</v>
      </c>
      <c r="M2" t="e">
        <f t="shared" ref="M2:M4" si="2">L2/E2</f>
        <v>#DIV/0!</v>
      </c>
    </row>
    <row r="3" spans="4:13" x14ac:dyDescent="0.25">
      <c r="D3">
        <v>3</v>
      </c>
      <c r="F3" s="3"/>
      <c r="G3" t="e">
        <f t="shared" si="0"/>
        <v>#DIV/0!</v>
      </c>
      <c r="I3" s="1"/>
      <c r="J3" t="e">
        <f t="shared" si="1"/>
        <v>#DIV/0!</v>
      </c>
      <c r="M3" t="e">
        <f t="shared" si="2"/>
        <v>#DIV/0!</v>
      </c>
    </row>
    <row r="4" spans="4:13" x14ac:dyDescent="0.25">
      <c r="D4">
        <v>4</v>
      </c>
      <c r="F4" s="3"/>
      <c r="G4" t="e">
        <f t="shared" si="0"/>
        <v>#DIV/0!</v>
      </c>
      <c r="I4" s="1"/>
      <c r="J4" t="e">
        <f t="shared" si="1"/>
        <v>#DIV/0!</v>
      </c>
      <c r="M4" t="e">
        <f t="shared" si="2"/>
        <v>#DIV/0!</v>
      </c>
    </row>
    <row r="5" spans="4:13" x14ac:dyDescent="0.25">
      <c r="F5" s="3"/>
      <c r="I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НМЦК</vt:lpstr>
      <vt:lpstr>Лист2</vt:lpstr>
      <vt:lpstr>кп</vt:lpstr>
      <vt:lpstr>НМЦК!Область_печати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Карпова</dc:creator>
  <cp:lastModifiedBy>Зятькова Тамилла Булатовна</cp:lastModifiedBy>
  <cp:lastPrinted>2026-08-20T13:45:08Z</cp:lastPrinted>
  <dcterms:created xsi:type="dcterms:W3CDTF">2022-07-26T12:21:58Z</dcterms:created>
  <dcterms:modified xsi:type="dcterms:W3CDTF">2026-08-26T09:29:10Z</dcterms:modified>
</cp:coreProperties>
</file>