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2330"/>
  </bookViews>
  <sheets>
    <sheet name="Расчет НМЦК" sheetId="2" r:id="rId1"/>
  </sheets>
  <definedNames>
    <definedName name="_xlnm.Print_Area" localSheetId="0">'Расчет НМЦК'!$A$1:$O$39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K31" i="2"/>
  <c r="N30" i="2"/>
  <c r="N29" i="2"/>
  <c r="N28" i="2"/>
  <c r="N27" i="2"/>
  <c r="N26" i="2"/>
  <c r="N25" i="2"/>
  <c r="N24" i="2"/>
  <c r="N22" i="2"/>
  <c r="N21" i="2"/>
  <c r="N20" i="2"/>
  <c r="N19" i="2"/>
  <c r="N18" i="2"/>
  <c r="N17" i="2"/>
  <c r="N16" i="2"/>
  <c r="N15" i="2"/>
  <c r="I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H30" i="2"/>
  <c r="H29" i="2"/>
  <c r="H28" i="2"/>
  <c r="H27" i="2"/>
  <c r="H26" i="2"/>
  <c r="H25" i="2"/>
  <c r="H24" i="2"/>
  <c r="H23" i="2"/>
  <c r="G31" i="2" s="1"/>
  <c r="H22" i="2"/>
  <c r="H21" i="2"/>
  <c r="H20" i="2"/>
  <c r="H19" i="2"/>
  <c r="H18" i="2"/>
  <c r="H17" i="2"/>
  <c r="H16" i="2"/>
  <c r="H15" i="2"/>
  <c r="E31" i="2"/>
  <c r="F29" i="2"/>
  <c r="F30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K29" i="2"/>
  <c r="O29" i="2" s="1"/>
  <c r="K28" i="2"/>
  <c r="O28" i="2" s="1"/>
  <c r="F15" i="2"/>
  <c r="A30" i="2"/>
  <c r="A17" i="2"/>
  <c r="A18" i="2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16" i="2"/>
  <c r="K30" i="2" l="1"/>
  <c r="O30" i="2" s="1"/>
  <c r="K27" i="2"/>
  <c r="O27" i="2" s="1"/>
  <c r="K26" i="2"/>
  <c r="O26" i="2" s="1"/>
  <c r="K25" i="2"/>
  <c r="O25" i="2" s="1"/>
  <c r="K24" i="2"/>
  <c r="O24" i="2" s="1"/>
  <c r="K23" i="2"/>
  <c r="K22" i="2"/>
  <c r="O22" i="2" s="1"/>
  <c r="K21" i="2"/>
  <c r="O21" i="2" s="1"/>
  <c r="K20" i="2"/>
  <c r="O20" i="2" s="1"/>
  <c r="K19" i="2"/>
  <c r="O19" i="2" s="1"/>
  <c r="K18" i="2"/>
  <c r="O18" i="2" s="1"/>
  <c r="K17" i="2"/>
  <c r="O17" i="2" s="1"/>
  <c r="K16" i="2"/>
  <c r="O16" i="2" s="1"/>
  <c r="K15" i="2"/>
  <c r="O15" i="2" s="1"/>
  <c r="O23" i="2" l="1"/>
  <c r="N23" i="2"/>
  <c r="O31" i="2"/>
</calcChain>
</file>

<file path=xl/sharedStrings.xml><?xml version="1.0" encoding="utf-8"?>
<sst xmlns="http://schemas.openxmlformats.org/spreadsheetml/2006/main" count="72" uniqueCount="53">
  <si>
    <t>№ п/п</t>
  </si>
  <si>
    <t>Объем</t>
  </si>
  <si>
    <t>Ед.изм.</t>
  </si>
  <si>
    <t>Начальная (максимальная) цена контракта</t>
  </si>
  <si>
    <t>Используемый метод определения НМЦК, обоснование его применения</t>
  </si>
  <si>
    <t>Расчетные формулы</t>
  </si>
  <si>
    <t>коэффициент вариации V</t>
  </si>
  <si>
    <t>среднее квадратичное отклонение Q</t>
  </si>
  <si>
    <t>начальная (максимальная) цена контракта для каждого предмета закупки (рыночная стоимость)</t>
  </si>
  <si>
    <t xml:space="preserve">средняя арифметическая величина цены единицы товара, работы, услуги - &lt;ц&gt; </t>
  </si>
  <si>
    <t xml:space="preserve">цi  - цена единицы товара, работы, услуги, указанная в предложении с номером i;
&lt;ц&gt; - средняя арифметическая величина цены единицы товара, работы, услуги;
n - количество значений, используемых в расчете
</t>
  </si>
  <si>
    <t>отношение суммы цен единицы товара, указанных во всех ценовых предложениях к количеству полученных ценовых предложений</t>
  </si>
  <si>
    <t>Дата составления</t>
  </si>
  <si>
    <t>Начальная (максимальная) цена контракта, согласно выделенным лимитам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</si>
  <si>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цi  - цена единицы товара, работы, услуги, представленная в предложении с номером i</t>
  </si>
  <si>
    <t>ИТОГО:</t>
  </si>
  <si>
    <t>Цена за ед.,руб.</t>
  </si>
  <si>
    <t>Коэффициент вариации,(%) V=</t>
  </si>
  <si>
    <t>Сред.квадр.отклонение σ=</t>
  </si>
  <si>
    <t>Средняя цена, руб.</t>
  </si>
  <si>
    <t>НМЦК (ЦК), руб.</t>
  </si>
  <si>
    <t>Кол-во</t>
  </si>
  <si>
    <t>шт.</t>
  </si>
  <si>
    <t>п.3.7.1. Приказа Минэкономразвития России от 02.10.2013 № 567</t>
  </si>
  <si>
    <t>Главный энергетик ЭМГ ФКУ ИК-2, майор внутренней службы</t>
  </si>
  <si>
    <t>Б.М. Бартахаев</t>
  </si>
  <si>
    <t>Обоснование начальной (максимальной) цены контракта</t>
  </si>
  <si>
    <t>Выбор исполнителя определялся методом сопоставимых рыночных цен, согласно ч.6, ст.22. Федерального закона от 05.04.2013 № 44-ФЗ «О контрактной системе в сфере закупок товаров, работ и услуг для обеспечения государственных и муниципальных нужд». В соответствии с Приказом Министерства экономического развития Российской Федерации от 02.10.2013 № 567 проведено исследование цен.Согласно пункту 3.7. Приказа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(далее – Рекомендации) в целях получения ценовой информации в отношении товара, работы, услуги для определения НМЦК рекомендуется осуществить несколько процедур предусмотренных данным приказом.
При изучении рынка использовались пункты 3.7.1, 3.7.3, 3.7.4 Рекомендаций - сбор и анализ общедоступной ценовой информации в отношении товара, работы, услуги.
В целях получения ценовой информации в отношении товара для определения цены контракта, был произведен поиск ценовой информации в реестре контрактов на единой информационной системе в сфере закупок товаров, работ, услуг для обеспечения государственных или муниципальных нужд, а также поиск в сети Интернет информации содержащейся в рекламах, каталогах, описаниях товаров и в других предложениях, обращенных к неопределенному кругу лиц и признаваемых в соответствии с гражданским законодательством публичными офертами.
При использовании пункта 3.7.1 Рекомендаций, направлены запросы поставщикам, обладающим опытом поставок соответствующих товаров, работ, услуг. Для изучения рынка поставщикам направлено 5 запросов. Получено 3 ответа.
При использовании пункта 3.7.3  Рекомендаций, осуществлен поиск ценовой информации в реестре контрактов, заключенных с поставщиками (ЕИС). Идентичная информация отсутствует в связи с большой разновидностью и наименованием позиций товаров в данном контракте.
При использовании пункта 3.7.4 Рекомендаций, осуществлен сбор и анализ общедоступной ценовой информации, содержащихся в рекламе, каталогах, и в других приложениях (сети Интернет, торговые платформы маркетплейсов), идентичная информация отсутствует.</t>
  </si>
  <si>
    <t>Наименование товара</t>
  </si>
  <si>
    <t>кг</t>
  </si>
  <si>
    <t>Наименьшее ценовое предложение</t>
  </si>
  <si>
    <t>Цена общая, руб.</t>
  </si>
  <si>
    <t>Поставка товара для ФКУ ИК-2 УФСИН России по Республике Бурятия</t>
  </si>
  <si>
    <t>_____________________</t>
  </si>
  <si>
    <r>
      <t>Ценовое предложение №1 (</t>
    </r>
    <r>
      <rPr>
        <sz val="14"/>
        <rFont val="PT Astra Serif"/>
        <family val="1"/>
        <charset val="204"/>
      </rPr>
      <t>вх-4/ТО/61/14-_____ от 15.09.2026</t>
    </r>
    <r>
      <rPr>
        <sz val="14"/>
        <color theme="1"/>
        <rFont val="PT Astra Serif"/>
        <family val="1"/>
        <charset val="204"/>
      </rPr>
      <t>)</t>
    </r>
  </si>
  <si>
    <r>
      <t>Ценовое предложение №2 (</t>
    </r>
    <r>
      <rPr>
        <sz val="14"/>
        <rFont val="PT Astra Serif"/>
        <family val="1"/>
        <charset val="204"/>
      </rPr>
      <t>вх-4/ТО/61/14-_____ от 15.09.2026</t>
    </r>
    <r>
      <rPr>
        <sz val="14"/>
        <color theme="1"/>
        <rFont val="PT Astra Serif"/>
        <family val="1"/>
        <charset val="204"/>
      </rPr>
      <t>)</t>
    </r>
  </si>
  <si>
    <r>
      <t>Ценовое предложение №3 (</t>
    </r>
    <r>
      <rPr>
        <sz val="14"/>
        <rFont val="PT Astra Serif"/>
        <family val="1"/>
        <charset val="204"/>
      </rPr>
      <t>вх-4/ТО/61/14-_____ от 15.09.2026</t>
    </r>
    <r>
      <rPr>
        <sz val="14"/>
        <color theme="1"/>
        <rFont val="PT Astra Serif"/>
        <family val="1"/>
        <charset val="204"/>
      </rPr>
      <t>)</t>
    </r>
  </si>
  <si>
    <t>Кран шаровый фланцевый (DN50)</t>
  </si>
  <si>
    <t>Кран шаровый DN80 PN16</t>
  </si>
  <si>
    <t>Кран шаровый DN100 PN16</t>
  </si>
  <si>
    <t>Кран шаровый 1/2" (DN15) ВР/ВР</t>
  </si>
  <si>
    <t>Кран шаровый 3/4" (DN20) ВР/ВР</t>
  </si>
  <si>
    <t>Кран шаровый 1" (DN25) ВР/ВР</t>
  </si>
  <si>
    <t>Кран шаровый (DN32) ВР/ВР</t>
  </si>
  <si>
    <t>Труба стальная круглая</t>
  </si>
  <si>
    <t>Манометр технический ТМ-5</t>
  </si>
  <si>
    <t>Подшипник</t>
  </si>
  <si>
    <t>Герметик</t>
  </si>
  <si>
    <t>Асбестовый лист</t>
  </si>
  <si>
    <t>Паронит</t>
  </si>
  <si>
    <t>Ремень клиновой</t>
  </si>
  <si>
    <t>п.м.</t>
  </si>
  <si>
    <r>
      <rPr>
        <sz val="14"/>
        <color theme="1"/>
        <rFont val="PT Astra Serif"/>
        <family val="1"/>
        <charset val="204"/>
      </rPr>
      <t xml:space="preserve">                *В соответствии с разъяснениями Министерства экономического развития Российской Федерации (письмо от 08.04.2014 №Д28и-443) при использовании метода сопоставимых рыночных цен (анализа рынка) Государственный заказчик вправе осуществлять закупку товаров, работ, услуг у единственного поставщика (подрядчика, исполнителя) по наименьшему ценовому предложению. Поставщик №1, НМЦК (ЦК) - 283 509,20 (Двести восемьдесят три тысячи пятьсот девять) рублей 20 копеек. Оплата за поставленный товар производится в форме безналичного денежного расчета из средств дополнительного бюджетного финансирования в пределах, информации о поступлении доходов от собственной производственной деятельности на 2026 г.
                </t>
    </r>
    <r>
      <rPr>
        <b/>
        <sz val="14"/>
        <color theme="1"/>
        <rFont val="PT Astra Serif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</si>
</sst>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16"/>
      <color theme="1"/>
      <name val="PT Astra Serif"/>
      <family val="1"/>
      <charset val="204"/>
    </font>
    <font>
      <sz val="14"/>
      <color theme="1"/>
      <name val="PT Astra Serif"/>
      <family val="1"/>
      <charset val="204"/>
    </font>
    <font>
      <sz val="14"/>
      <name val="PT Astra Serif"/>
      <family val="1"/>
      <charset val="204"/>
    </font>
    <font>
      <sz val="14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104855</xdr:colOff>
      <xdr:row>5</xdr:row>
      <xdr:rowOff>42422</xdr:rowOff>
    </xdr:from>
    <xdr:to>
      <xdr:col>5</xdr:col>
      <xdr:colOff>18242</xdr:colOff>
      <xdr:row>5</xdr:row>
      <xdr:rowOff>594872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4176" y="7444708"/>
          <a:ext cx="1635893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129988</xdr:colOff>
      <xdr:row>6</xdr:row>
      <xdr:rowOff>98612</xdr:rowOff>
    </xdr:from>
    <xdr:to>
      <xdr:col>4</xdr:col>
      <xdr:colOff>432278</xdr:colOff>
      <xdr:row>6</xdr:row>
      <xdr:rowOff>517711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6588" y="6813737"/>
          <a:ext cx="988091" cy="419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123265</xdr:colOff>
      <xdr:row>7</xdr:row>
      <xdr:rowOff>246529</xdr:rowOff>
    </xdr:from>
    <xdr:to>
      <xdr:col>5</xdr:col>
      <xdr:colOff>188417</xdr:colOff>
      <xdr:row>7</xdr:row>
      <xdr:rowOff>648484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05736" y="4504764"/>
          <a:ext cx="1792842" cy="401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57"/>
  <sheetViews>
    <sheetView tabSelected="1" view="pageBreakPreview" zoomScale="85" zoomScaleNormal="115" zoomScaleSheetLayoutView="85" workbookViewId="0">
      <selection activeCell="A33" sqref="A33:O36"/>
    </sheetView>
  </sheetViews>
  <sheetFormatPr defaultRowHeight="15" x14ac:dyDescent="0.25"/>
  <cols>
    <col min="1" max="1" width="5" customWidth="1"/>
    <col min="2" max="2" width="43.28515625" customWidth="1"/>
    <col min="3" max="3" width="11.85546875" customWidth="1"/>
    <col min="4" max="4" width="10.28515625" customWidth="1"/>
    <col min="5" max="5" width="15.5703125" customWidth="1"/>
    <col min="6" max="6" width="15.28515625" customWidth="1"/>
    <col min="7" max="7" width="14.28515625" customWidth="1"/>
    <col min="8" max="8" width="16.85546875" customWidth="1"/>
    <col min="9" max="9" width="15.42578125" customWidth="1"/>
    <col min="10" max="10" width="14.5703125" customWidth="1"/>
    <col min="11" max="11" width="22.140625" customWidth="1"/>
    <col min="12" max="12" width="18.140625" customWidth="1"/>
    <col min="13" max="14" width="17" customWidth="1"/>
    <col min="15" max="15" width="33" customWidth="1"/>
    <col min="16" max="16" width="25.140625" customWidth="1"/>
  </cols>
  <sheetData>
    <row r="1" spans="1:16" ht="27" customHeight="1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5"/>
      <c r="L1" s="95"/>
      <c r="M1" s="95"/>
      <c r="N1" s="95"/>
      <c r="O1" s="95"/>
      <c r="P1" s="14"/>
    </row>
    <row r="2" spans="1:16" s="6" customFormat="1" ht="25.5" customHeight="1" x14ac:dyDescent="0.25">
      <c r="A2" s="3"/>
      <c r="B2" s="4"/>
      <c r="C2" s="99" t="s">
        <v>26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4"/>
      <c r="P2" s="4"/>
    </row>
    <row r="3" spans="1:16" ht="333.75" customHeight="1" x14ac:dyDescent="0.25">
      <c r="A3" s="57" t="s">
        <v>4</v>
      </c>
      <c r="B3" s="58"/>
      <c r="C3" s="59"/>
      <c r="D3" s="69" t="s">
        <v>27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1"/>
      <c r="P3" s="15"/>
    </row>
    <row r="4" spans="1:16" ht="40.5" customHeight="1" x14ac:dyDescent="0.25">
      <c r="A4" s="98" t="s">
        <v>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7"/>
    </row>
    <row r="5" spans="1:16" ht="38.450000000000003" customHeight="1" x14ac:dyDescent="0.25">
      <c r="A5" s="56" t="s">
        <v>9</v>
      </c>
      <c r="B5" s="56"/>
      <c r="C5" s="56"/>
      <c r="D5" s="100" t="s">
        <v>11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2"/>
      <c r="P5" s="16"/>
    </row>
    <row r="6" spans="1:16" ht="69.75" customHeight="1" x14ac:dyDescent="0.25">
      <c r="A6" s="56" t="s">
        <v>7</v>
      </c>
      <c r="B6" s="56"/>
      <c r="C6" s="56"/>
      <c r="D6" s="57" t="s">
        <v>10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9"/>
      <c r="P6" s="17"/>
    </row>
    <row r="7" spans="1:16" ht="46.15" customHeight="1" x14ac:dyDescent="0.25">
      <c r="A7" s="56" t="s">
        <v>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17"/>
    </row>
    <row r="8" spans="1:16" ht="78.75" customHeight="1" x14ac:dyDescent="0.25">
      <c r="A8" s="55" t="s">
        <v>8</v>
      </c>
      <c r="B8" s="56"/>
      <c r="C8" s="56"/>
      <c r="D8" s="57" t="s">
        <v>14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17"/>
    </row>
    <row r="9" spans="1:16" ht="45" customHeight="1" x14ac:dyDescent="0.25">
      <c r="A9" s="55" t="s">
        <v>3</v>
      </c>
      <c r="B9" s="56"/>
      <c r="C9" s="56"/>
      <c r="D9" s="69" t="s">
        <v>30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1"/>
      <c r="P9" s="15"/>
    </row>
    <row r="10" spans="1:16" ht="33.75" customHeight="1" x14ac:dyDescent="0.25">
      <c r="A10" s="73" t="s">
        <v>12</v>
      </c>
      <c r="B10" s="74"/>
      <c r="C10" s="75">
        <v>46281</v>
      </c>
      <c r="D10" s="76"/>
      <c r="E10" s="32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57.75" customHeight="1" x14ac:dyDescent="0.25">
      <c r="A11" s="56" t="s">
        <v>13</v>
      </c>
      <c r="B11" s="56"/>
      <c r="C11" s="53">
        <f>E31</f>
        <v>283509.2</v>
      </c>
      <c r="D11" s="54"/>
      <c r="E11" s="52" t="s">
        <v>32</v>
      </c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18"/>
    </row>
    <row r="12" spans="1:16" ht="30.75" customHeight="1" x14ac:dyDescent="0.25">
      <c r="A12" s="56" t="s">
        <v>0</v>
      </c>
      <c r="B12" s="96" t="s">
        <v>28</v>
      </c>
      <c r="C12" s="93" t="s">
        <v>23</v>
      </c>
      <c r="D12" s="54"/>
      <c r="E12" s="54"/>
      <c r="F12" s="54"/>
      <c r="G12" s="54"/>
      <c r="H12" s="54"/>
      <c r="I12" s="54"/>
      <c r="J12" s="94"/>
      <c r="K12" s="72" t="s">
        <v>19</v>
      </c>
      <c r="L12" s="85" t="s">
        <v>18</v>
      </c>
      <c r="M12" s="86"/>
      <c r="N12" s="79" t="s">
        <v>17</v>
      </c>
      <c r="O12" s="72" t="s">
        <v>20</v>
      </c>
      <c r="P12" s="19"/>
    </row>
    <row r="13" spans="1:16" ht="78" customHeight="1" x14ac:dyDescent="0.25">
      <c r="A13" s="56"/>
      <c r="B13" s="97"/>
      <c r="C13" s="56" t="s">
        <v>1</v>
      </c>
      <c r="D13" s="56"/>
      <c r="E13" s="60" t="s">
        <v>34</v>
      </c>
      <c r="F13" s="61"/>
      <c r="G13" s="60" t="s">
        <v>35</v>
      </c>
      <c r="H13" s="61"/>
      <c r="I13" s="60" t="s">
        <v>36</v>
      </c>
      <c r="J13" s="61"/>
      <c r="K13" s="72"/>
      <c r="L13" s="87"/>
      <c r="M13" s="88"/>
      <c r="N13" s="80"/>
      <c r="O13" s="72"/>
      <c r="P13" s="19"/>
    </row>
    <row r="14" spans="1:16" ht="47.25" customHeight="1" x14ac:dyDescent="0.25">
      <c r="A14" s="56"/>
      <c r="B14" s="97"/>
      <c r="C14" s="27" t="s">
        <v>2</v>
      </c>
      <c r="D14" s="27" t="s">
        <v>21</v>
      </c>
      <c r="E14" s="11" t="s">
        <v>16</v>
      </c>
      <c r="F14" s="11" t="s">
        <v>31</v>
      </c>
      <c r="G14" s="11" t="s">
        <v>16</v>
      </c>
      <c r="H14" s="11" t="s">
        <v>31</v>
      </c>
      <c r="I14" s="11" t="s">
        <v>16</v>
      </c>
      <c r="J14" s="11" t="s">
        <v>31</v>
      </c>
      <c r="K14" s="72"/>
      <c r="L14" s="89"/>
      <c r="M14" s="90"/>
      <c r="N14" s="81"/>
      <c r="O14" s="72"/>
      <c r="P14" s="19"/>
    </row>
    <row r="15" spans="1:16" s="9" customFormat="1" ht="18.75" customHeight="1" x14ac:dyDescent="0.3">
      <c r="A15" s="28">
        <v>1</v>
      </c>
      <c r="B15" s="30" t="s">
        <v>37</v>
      </c>
      <c r="C15" s="42" t="s">
        <v>22</v>
      </c>
      <c r="D15" s="40">
        <v>10</v>
      </c>
      <c r="E15" s="33">
        <v>4065</v>
      </c>
      <c r="F15" s="37">
        <f>E15*D15</f>
        <v>40650</v>
      </c>
      <c r="G15" s="31">
        <v>4100</v>
      </c>
      <c r="H15" s="37">
        <f>G15*D15</f>
        <v>41000</v>
      </c>
      <c r="I15" s="26">
        <v>4000</v>
      </c>
      <c r="J15" s="12">
        <f>I15*D15</f>
        <v>40000</v>
      </c>
      <c r="K15" s="12">
        <f>(E15+G15+I15)/3</f>
        <v>4055</v>
      </c>
      <c r="L15" s="62">
        <v>50.744500000000002</v>
      </c>
      <c r="M15" s="63"/>
      <c r="N15" s="36">
        <f>(L15*100)/K15</f>
        <v>1.2514056720098643</v>
      </c>
      <c r="O15" s="12">
        <f>K15*D15</f>
        <v>40550</v>
      </c>
      <c r="P15" s="19"/>
    </row>
    <row r="16" spans="1:16" s="9" customFormat="1" ht="19.5" customHeight="1" x14ac:dyDescent="0.3">
      <c r="A16" s="28">
        <f>SUM(A15+1)</f>
        <v>2</v>
      </c>
      <c r="B16" s="30" t="s">
        <v>38</v>
      </c>
      <c r="C16" s="42" t="s">
        <v>22</v>
      </c>
      <c r="D16" s="40">
        <v>10</v>
      </c>
      <c r="E16" s="34">
        <v>7562</v>
      </c>
      <c r="F16" s="37">
        <f t="shared" ref="F16:F30" si="0">E16*D16</f>
        <v>75620</v>
      </c>
      <c r="G16" s="31">
        <v>7510</v>
      </c>
      <c r="H16" s="37">
        <f t="shared" ref="H16:H30" si="1">G16*D16</f>
        <v>75100</v>
      </c>
      <c r="I16" s="26">
        <v>7500</v>
      </c>
      <c r="J16" s="41">
        <f t="shared" ref="J16:J30" si="2">I16*D16</f>
        <v>75000</v>
      </c>
      <c r="K16" s="12">
        <f t="shared" ref="K16:K30" si="3">(E16+G16+I16)/3</f>
        <v>7524</v>
      </c>
      <c r="L16" s="62">
        <v>33.2866</v>
      </c>
      <c r="M16" s="63"/>
      <c r="N16" s="36">
        <f>(L16*100)/K16</f>
        <v>0.44240563530037214</v>
      </c>
      <c r="O16" s="35">
        <f t="shared" ref="O16:O30" si="4">K16*D16</f>
        <v>75240</v>
      </c>
      <c r="P16" s="19"/>
    </row>
    <row r="17" spans="1:16" s="9" customFormat="1" ht="18.75" x14ac:dyDescent="0.3">
      <c r="A17" s="42">
        <f t="shared" ref="A17:A29" si="5">SUM(A16+1)</f>
        <v>3</v>
      </c>
      <c r="B17" s="30" t="s">
        <v>39</v>
      </c>
      <c r="C17" s="42" t="s">
        <v>22</v>
      </c>
      <c r="D17" s="40">
        <v>10</v>
      </c>
      <c r="E17" s="34">
        <v>8898</v>
      </c>
      <c r="F17" s="37">
        <f t="shared" si="0"/>
        <v>88980</v>
      </c>
      <c r="G17" s="31">
        <v>9100</v>
      </c>
      <c r="H17" s="37">
        <f t="shared" si="1"/>
        <v>91000</v>
      </c>
      <c r="I17" s="26">
        <v>9250</v>
      </c>
      <c r="J17" s="41">
        <f t="shared" si="2"/>
        <v>92500</v>
      </c>
      <c r="K17" s="12">
        <f t="shared" si="3"/>
        <v>9082.6666666666661</v>
      </c>
      <c r="L17" s="62">
        <v>176.63900000000001</v>
      </c>
      <c r="M17" s="63"/>
      <c r="N17" s="36">
        <f t="shared" ref="N17:N30" si="6">(L17*100)/K17</f>
        <v>1.944792278332355</v>
      </c>
      <c r="O17" s="35">
        <f t="shared" si="4"/>
        <v>90826.666666666657</v>
      </c>
      <c r="P17" s="19"/>
    </row>
    <row r="18" spans="1:16" s="9" customFormat="1" ht="17.25" customHeight="1" x14ac:dyDescent="0.3">
      <c r="A18" s="42">
        <f t="shared" si="5"/>
        <v>4</v>
      </c>
      <c r="B18" s="30" t="s">
        <v>40</v>
      </c>
      <c r="C18" s="42" t="s">
        <v>22</v>
      </c>
      <c r="D18" s="40">
        <v>10</v>
      </c>
      <c r="E18" s="34">
        <v>238</v>
      </c>
      <c r="F18" s="37">
        <f t="shared" si="0"/>
        <v>2380</v>
      </c>
      <c r="G18" s="31">
        <v>250</v>
      </c>
      <c r="H18" s="37">
        <f t="shared" si="1"/>
        <v>2500</v>
      </c>
      <c r="I18" s="26">
        <v>270</v>
      </c>
      <c r="J18" s="41">
        <f t="shared" si="2"/>
        <v>2700</v>
      </c>
      <c r="K18" s="12">
        <f t="shared" si="3"/>
        <v>252.66666666666666</v>
      </c>
      <c r="L18" s="62">
        <v>16.165800000000001</v>
      </c>
      <c r="M18" s="63"/>
      <c r="N18" s="36">
        <f t="shared" si="6"/>
        <v>6.3980738786279696</v>
      </c>
      <c r="O18" s="35">
        <f t="shared" si="4"/>
        <v>2526.6666666666665</v>
      </c>
      <c r="P18" s="19"/>
    </row>
    <row r="19" spans="1:16" s="9" customFormat="1" ht="17.25" customHeight="1" x14ac:dyDescent="0.3">
      <c r="A19" s="42">
        <f t="shared" si="5"/>
        <v>5</v>
      </c>
      <c r="B19" s="30" t="s">
        <v>41</v>
      </c>
      <c r="C19" s="42" t="s">
        <v>22</v>
      </c>
      <c r="D19" s="40">
        <v>10</v>
      </c>
      <c r="E19" s="34">
        <v>393</v>
      </c>
      <c r="F19" s="37">
        <f t="shared" si="0"/>
        <v>3930</v>
      </c>
      <c r="G19" s="31">
        <v>400</v>
      </c>
      <c r="H19" s="37">
        <f t="shared" si="1"/>
        <v>4000</v>
      </c>
      <c r="I19" s="26">
        <v>430</v>
      </c>
      <c r="J19" s="41">
        <f t="shared" si="2"/>
        <v>4300</v>
      </c>
      <c r="K19" s="12">
        <f t="shared" si="3"/>
        <v>407.66666666666669</v>
      </c>
      <c r="L19" s="62">
        <v>19.6554</v>
      </c>
      <c r="M19" s="63"/>
      <c r="N19" s="36">
        <f t="shared" si="6"/>
        <v>4.8214390842191328</v>
      </c>
      <c r="O19" s="35">
        <f t="shared" si="4"/>
        <v>4076.666666666667</v>
      </c>
      <c r="P19" s="19"/>
    </row>
    <row r="20" spans="1:16" s="9" customFormat="1" ht="18.75" x14ac:dyDescent="0.3">
      <c r="A20" s="42">
        <f t="shared" si="5"/>
        <v>6</v>
      </c>
      <c r="B20" s="30" t="s">
        <v>42</v>
      </c>
      <c r="C20" s="42" t="s">
        <v>22</v>
      </c>
      <c r="D20" s="40">
        <v>5</v>
      </c>
      <c r="E20" s="34">
        <v>714</v>
      </c>
      <c r="F20" s="37">
        <f t="shared" si="0"/>
        <v>3570</v>
      </c>
      <c r="G20" s="31">
        <v>700</v>
      </c>
      <c r="H20" s="37">
        <f t="shared" si="1"/>
        <v>3500</v>
      </c>
      <c r="I20" s="26">
        <v>700</v>
      </c>
      <c r="J20" s="41">
        <f t="shared" si="2"/>
        <v>3500</v>
      </c>
      <c r="K20" s="12">
        <f t="shared" si="3"/>
        <v>704.66666666666663</v>
      </c>
      <c r="L20" s="62">
        <v>8.0829000000000004</v>
      </c>
      <c r="M20" s="63"/>
      <c r="N20" s="36">
        <f t="shared" si="6"/>
        <v>1.1470529801324505</v>
      </c>
      <c r="O20" s="35">
        <f t="shared" si="4"/>
        <v>3523.333333333333</v>
      </c>
      <c r="P20" s="19"/>
    </row>
    <row r="21" spans="1:16" s="9" customFormat="1" ht="18.75" x14ac:dyDescent="0.3">
      <c r="A21" s="42">
        <f t="shared" si="5"/>
        <v>7</v>
      </c>
      <c r="B21" s="30" t="s">
        <v>43</v>
      </c>
      <c r="C21" s="42" t="s">
        <v>22</v>
      </c>
      <c r="D21" s="40">
        <v>10</v>
      </c>
      <c r="E21" s="34">
        <v>1128</v>
      </c>
      <c r="F21" s="37">
        <f t="shared" si="0"/>
        <v>11280</v>
      </c>
      <c r="G21" s="31">
        <v>1100</v>
      </c>
      <c r="H21" s="37">
        <f t="shared" si="1"/>
        <v>11000</v>
      </c>
      <c r="I21" s="26">
        <v>1200</v>
      </c>
      <c r="J21" s="41">
        <f t="shared" si="2"/>
        <v>12000</v>
      </c>
      <c r="K21" s="12">
        <f t="shared" si="3"/>
        <v>1142.6666666666667</v>
      </c>
      <c r="L21" s="62">
        <v>51.588099999999997</v>
      </c>
      <c r="M21" s="63"/>
      <c r="N21" s="36">
        <f t="shared" si="6"/>
        <v>4.5147112018669775</v>
      </c>
      <c r="O21" s="35">
        <f t="shared" si="4"/>
        <v>11426.666666666668</v>
      </c>
      <c r="P21" s="19"/>
    </row>
    <row r="22" spans="1:16" s="9" customFormat="1" ht="18.75" x14ac:dyDescent="0.3">
      <c r="A22" s="42">
        <f t="shared" si="5"/>
        <v>8</v>
      </c>
      <c r="B22" s="30" t="s">
        <v>44</v>
      </c>
      <c r="C22" s="42" t="s">
        <v>51</v>
      </c>
      <c r="D22" s="40">
        <v>15</v>
      </c>
      <c r="E22" s="34">
        <v>158</v>
      </c>
      <c r="F22" s="37">
        <f t="shared" si="0"/>
        <v>2370</v>
      </c>
      <c r="G22" s="31">
        <v>150</v>
      </c>
      <c r="H22" s="37">
        <f t="shared" si="1"/>
        <v>2250</v>
      </c>
      <c r="I22" s="26">
        <v>200</v>
      </c>
      <c r="J22" s="41">
        <f t="shared" si="2"/>
        <v>3000</v>
      </c>
      <c r="K22" s="12">
        <f t="shared" si="3"/>
        <v>169.33333333333334</v>
      </c>
      <c r="L22" s="62">
        <v>26.857700000000001</v>
      </c>
      <c r="M22" s="63"/>
      <c r="N22" s="36">
        <f t="shared" si="6"/>
        <v>15.860846456692913</v>
      </c>
      <c r="O22" s="35">
        <f t="shared" si="4"/>
        <v>2540</v>
      </c>
      <c r="P22" s="19"/>
    </row>
    <row r="23" spans="1:16" s="9" customFormat="1" ht="18.75" x14ac:dyDescent="0.3">
      <c r="A23" s="44">
        <f t="shared" si="5"/>
        <v>9</v>
      </c>
      <c r="B23" s="45" t="s">
        <v>44</v>
      </c>
      <c r="C23" s="44" t="s">
        <v>51</v>
      </c>
      <c r="D23" s="46">
        <v>15</v>
      </c>
      <c r="E23" s="47">
        <v>284</v>
      </c>
      <c r="F23" s="48">
        <f t="shared" si="0"/>
        <v>4260</v>
      </c>
      <c r="G23" s="49">
        <v>310</v>
      </c>
      <c r="H23" s="48">
        <f t="shared" si="1"/>
        <v>4650</v>
      </c>
      <c r="I23" s="50">
        <v>300</v>
      </c>
      <c r="J23" s="41">
        <f t="shared" si="2"/>
        <v>4500</v>
      </c>
      <c r="K23" s="41">
        <f t="shared" si="3"/>
        <v>298</v>
      </c>
      <c r="L23" s="62">
        <v>13.1149</v>
      </c>
      <c r="M23" s="63"/>
      <c r="N23" s="36">
        <f t="shared" si="6"/>
        <v>4.4009731543624158</v>
      </c>
      <c r="O23" s="41">
        <f t="shared" si="4"/>
        <v>4470</v>
      </c>
      <c r="P23" s="19"/>
    </row>
    <row r="24" spans="1:16" s="9" customFormat="1" ht="18.75" x14ac:dyDescent="0.3">
      <c r="A24" s="42">
        <f t="shared" si="5"/>
        <v>10</v>
      </c>
      <c r="B24" s="30" t="s">
        <v>45</v>
      </c>
      <c r="C24" s="42" t="s">
        <v>22</v>
      </c>
      <c r="D24" s="40">
        <v>8</v>
      </c>
      <c r="E24" s="34">
        <v>964</v>
      </c>
      <c r="F24" s="37">
        <f t="shared" si="0"/>
        <v>7712</v>
      </c>
      <c r="G24" s="31">
        <v>950</v>
      </c>
      <c r="H24" s="37">
        <f t="shared" si="1"/>
        <v>7600</v>
      </c>
      <c r="I24" s="26">
        <v>950</v>
      </c>
      <c r="J24" s="41">
        <f t="shared" si="2"/>
        <v>7600</v>
      </c>
      <c r="K24" s="12">
        <f t="shared" si="3"/>
        <v>954.66666666666663</v>
      </c>
      <c r="L24" s="62">
        <v>8.0829000000000004</v>
      </c>
      <c r="M24" s="63"/>
      <c r="N24" s="36">
        <f t="shared" si="6"/>
        <v>0.84667248603351963</v>
      </c>
      <c r="O24" s="35">
        <f t="shared" si="4"/>
        <v>7637.333333333333</v>
      </c>
      <c r="P24" s="19"/>
    </row>
    <row r="25" spans="1:16" s="9" customFormat="1" ht="18.75" x14ac:dyDescent="0.3">
      <c r="A25" s="42">
        <f t="shared" si="5"/>
        <v>11</v>
      </c>
      <c r="B25" s="30" t="s">
        <v>46</v>
      </c>
      <c r="C25" s="42" t="s">
        <v>22</v>
      </c>
      <c r="D25" s="40">
        <v>10</v>
      </c>
      <c r="E25" s="34">
        <v>911</v>
      </c>
      <c r="F25" s="37">
        <f t="shared" si="0"/>
        <v>9110</v>
      </c>
      <c r="G25" s="31">
        <v>900</v>
      </c>
      <c r="H25" s="37">
        <f t="shared" si="1"/>
        <v>9000</v>
      </c>
      <c r="I25" s="26">
        <v>900</v>
      </c>
      <c r="J25" s="41">
        <f t="shared" si="2"/>
        <v>9000</v>
      </c>
      <c r="K25" s="12">
        <f t="shared" si="3"/>
        <v>903.66666666666663</v>
      </c>
      <c r="L25" s="62">
        <v>6.3509000000000002</v>
      </c>
      <c r="M25" s="63"/>
      <c r="N25" s="36">
        <f t="shared" si="6"/>
        <v>0.70279232755440801</v>
      </c>
      <c r="O25" s="35">
        <f t="shared" si="4"/>
        <v>9036.6666666666661</v>
      </c>
      <c r="P25" s="19"/>
    </row>
    <row r="26" spans="1:16" s="9" customFormat="1" ht="18.75" x14ac:dyDescent="0.3">
      <c r="A26" s="42">
        <f t="shared" si="5"/>
        <v>12</v>
      </c>
      <c r="B26" s="30" t="s">
        <v>46</v>
      </c>
      <c r="C26" s="42" t="s">
        <v>22</v>
      </c>
      <c r="D26" s="40">
        <v>10</v>
      </c>
      <c r="E26" s="34">
        <v>804</v>
      </c>
      <c r="F26" s="37">
        <f t="shared" si="0"/>
        <v>8040</v>
      </c>
      <c r="G26" s="31">
        <v>800</v>
      </c>
      <c r="H26" s="37">
        <f t="shared" si="1"/>
        <v>8000</v>
      </c>
      <c r="I26" s="26">
        <v>800</v>
      </c>
      <c r="J26" s="41">
        <f t="shared" si="2"/>
        <v>8000</v>
      </c>
      <c r="K26" s="12">
        <f t="shared" si="3"/>
        <v>801.33333333333337</v>
      </c>
      <c r="L26" s="62">
        <v>2.3094000000000001</v>
      </c>
      <c r="M26" s="63"/>
      <c r="N26" s="36">
        <f t="shared" si="6"/>
        <v>0.28819467554076539</v>
      </c>
      <c r="O26" s="35">
        <f t="shared" si="4"/>
        <v>8013.3333333333339</v>
      </c>
      <c r="P26" s="19"/>
    </row>
    <row r="27" spans="1:16" s="9" customFormat="1" ht="18.75" x14ac:dyDescent="0.3">
      <c r="A27" s="42">
        <f t="shared" si="5"/>
        <v>13</v>
      </c>
      <c r="B27" s="30" t="s">
        <v>47</v>
      </c>
      <c r="C27" s="42" t="s">
        <v>22</v>
      </c>
      <c r="D27" s="40">
        <v>3</v>
      </c>
      <c r="E27" s="34">
        <v>879</v>
      </c>
      <c r="F27" s="37">
        <f t="shared" si="0"/>
        <v>2637</v>
      </c>
      <c r="G27" s="31">
        <v>1120</v>
      </c>
      <c r="H27" s="37">
        <f t="shared" si="1"/>
        <v>3360</v>
      </c>
      <c r="I27" s="26">
        <v>1200</v>
      </c>
      <c r="J27" s="41">
        <f t="shared" si="2"/>
        <v>3600</v>
      </c>
      <c r="K27" s="12">
        <f t="shared" si="3"/>
        <v>1066.3333333333333</v>
      </c>
      <c r="L27" s="62">
        <v>167.09379999999999</v>
      </c>
      <c r="M27" s="63"/>
      <c r="N27" s="36">
        <f t="shared" si="6"/>
        <v>15.669940606439511</v>
      </c>
      <c r="O27" s="35">
        <f t="shared" si="4"/>
        <v>3199</v>
      </c>
      <c r="P27" s="19"/>
    </row>
    <row r="28" spans="1:16" s="9" customFormat="1" ht="18.75" x14ac:dyDescent="0.3">
      <c r="A28" s="42">
        <f t="shared" si="5"/>
        <v>14</v>
      </c>
      <c r="B28" s="30" t="s">
        <v>48</v>
      </c>
      <c r="C28" s="42" t="s">
        <v>29</v>
      </c>
      <c r="D28" s="40">
        <v>48</v>
      </c>
      <c r="E28" s="34">
        <v>172</v>
      </c>
      <c r="F28" s="37">
        <f t="shared" si="0"/>
        <v>8256</v>
      </c>
      <c r="G28" s="31">
        <v>168</v>
      </c>
      <c r="H28" s="37">
        <f t="shared" si="1"/>
        <v>8064</v>
      </c>
      <c r="I28" s="43">
        <v>170</v>
      </c>
      <c r="J28" s="41">
        <f t="shared" si="2"/>
        <v>8160</v>
      </c>
      <c r="K28" s="41">
        <f t="shared" si="3"/>
        <v>170</v>
      </c>
      <c r="L28" s="62">
        <v>2</v>
      </c>
      <c r="M28" s="63"/>
      <c r="N28" s="36">
        <f t="shared" si="6"/>
        <v>1.1764705882352942</v>
      </c>
      <c r="O28" s="41">
        <f t="shared" si="4"/>
        <v>8160</v>
      </c>
      <c r="P28" s="19"/>
    </row>
    <row r="29" spans="1:16" s="9" customFormat="1" ht="18.75" x14ac:dyDescent="0.3">
      <c r="A29" s="42">
        <f t="shared" si="5"/>
        <v>15</v>
      </c>
      <c r="B29" s="30" t="s">
        <v>49</v>
      </c>
      <c r="C29" s="42" t="s">
        <v>29</v>
      </c>
      <c r="D29" s="40">
        <v>42.9</v>
      </c>
      <c r="E29" s="34">
        <v>318</v>
      </c>
      <c r="F29" s="37">
        <f t="shared" si="0"/>
        <v>13642.199999999999</v>
      </c>
      <c r="G29" s="31">
        <v>320</v>
      </c>
      <c r="H29" s="37">
        <f t="shared" si="1"/>
        <v>13728</v>
      </c>
      <c r="I29" s="43">
        <v>350</v>
      </c>
      <c r="J29" s="41">
        <f t="shared" si="2"/>
        <v>15015</v>
      </c>
      <c r="K29" s="41">
        <f t="shared" si="3"/>
        <v>329.33333333333331</v>
      </c>
      <c r="L29" s="62">
        <v>17.925799999999999</v>
      </c>
      <c r="M29" s="63"/>
      <c r="N29" s="36">
        <f t="shared" si="6"/>
        <v>5.4430566801619431</v>
      </c>
      <c r="O29" s="41">
        <f t="shared" si="4"/>
        <v>14128.399999999998</v>
      </c>
      <c r="P29" s="19"/>
    </row>
    <row r="30" spans="1:16" s="9" customFormat="1" ht="18.75" x14ac:dyDescent="0.3">
      <c r="A30" s="42">
        <f>SUM(A29+1)</f>
        <v>16</v>
      </c>
      <c r="B30" s="30" t="s">
        <v>50</v>
      </c>
      <c r="C30" s="42" t="s">
        <v>22</v>
      </c>
      <c r="D30" s="40">
        <v>4</v>
      </c>
      <c r="E30" s="34">
        <v>268</v>
      </c>
      <c r="F30" s="37">
        <f t="shared" si="0"/>
        <v>1072</v>
      </c>
      <c r="G30" s="31">
        <v>280</v>
      </c>
      <c r="H30" s="37">
        <f t="shared" si="1"/>
        <v>1120</v>
      </c>
      <c r="I30" s="26">
        <v>280</v>
      </c>
      <c r="J30" s="41">
        <f t="shared" si="2"/>
        <v>1120</v>
      </c>
      <c r="K30" s="12">
        <f t="shared" si="3"/>
        <v>276</v>
      </c>
      <c r="L30" s="62">
        <v>6.9282000000000004</v>
      </c>
      <c r="M30" s="63"/>
      <c r="N30" s="36">
        <f t="shared" si="6"/>
        <v>2.510217391304348</v>
      </c>
      <c r="O30" s="35">
        <f t="shared" si="4"/>
        <v>1104</v>
      </c>
      <c r="P30" s="19"/>
    </row>
    <row r="31" spans="1:16" ht="18" customHeight="1" x14ac:dyDescent="0.25">
      <c r="A31" s="82" t="s">
        <v>15</v>
      </c>
      <c r="B31" s="83"/>
      <c r="C31" s="83"/>
      <c r="D31" s="84"/>
      <c r="E31" s="64">
        <f>SUM(F15:F30)</f>
        <v>283509.2</v>
      </c>
      <c r="F31" s="65"/>
      <c r="G31" s="64">
        <f>SUM(H15:H30)</f>
        <v>285872</v>
      </c>
      <c r="H31" s="65"/>
      <c r="I31" s="66">
        <f>SUM(J15:J30)</f>
        <v>289995</v>
      </c>
      <c r="J31" s="67"/>
      <c r="K31" s="38">
        <f>O31</f>
        <v>286458.73333333334</v>
      </c>
      <c r="L31" s="91">
        <v>3282.4674</v>
      </c>
      <c r="M31" s="92"/>
      <c r="N31" s="39">
        <v>1.1499999999999999</v>
      </c>
      <c r="O31" s="38">
        <f>SUM(O15:O30)</f>
        <v>286458.73333333334</v>
      </c>
      <c r="P31" s="19"/>
    </row>
    <row r="32" spans="1:16" s="6" customFormat="1" ht="18" customHeight="1" x14ac:dyDescent="0.25">
      <c r="A32" s="17"/>
      <c r="B32" s="22"/>
      <c r="C32" s="23"/>
      <c r="D32" s="23"/>
      <c r="E32" s="23"/>
      <c r="F32" s="24"/>
      <c r="G32" s="24"/>
      <c r="H32" s="24"/>
      <c r="I32" s="24"/>
      <c r="J32" s="25"/>
      <c r="K32" s="19"/>
      <c r="L32" s="24"/>
      <c r="M32" s="24"/>
      <c r="N32" s="24"/>
      <c r="O32" s="19"/>
      <c r="P32" s="19"/>
    </row>
    <row r="33" spans="1:16" s="21" customFormat="1" ht="18" customHeight="1" x14ac:dyDescent="0.25">
      <c r="A33" s="51" t="s">
        <v>52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6" s="21" customFormat="1" ht="18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6" s="21" customFormat="1" ht="18" customHeight="1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</row>
    <row r="36" spans="1:16" s="21" customFormat="1" ht="18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1:16" ht="43.5" customHeight="1" x14ac:dyDescent="0.3">
      <c r="A37" s="68" t="s">
        <v>24</v>
      </c>
      <c r="B37" s="68"/>
      <c r="C37" s="68"/>
      <c r="D37" s="68"/>
      <c r="E37" s="68"/>
      <c r="F37" s="68"/>
      <c r="G37" s="29"/>
      <c r="H37" s="77" t="s">
        <v>33</v>
      </c>
      <c r="I37" s="77"/>
      <c r="J37" s="77"/>
      <c r="K37" s="77" t="s">
        <v>25</v>
      </c>
      <c r="L37" s="77"/>
      <c r="M37" s="78"/>
      <c r="N37" s="20"/>
      <c r="O37" s="13"/>
      <c r="P37" s="13"/>
    </row>
    <row r="38" spans="1:16" ht="14.2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ht="14.2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ht="18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ht="31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ht="14.25" customHeight="1" x14ac:dyDescent="0.25"/>
    <row r="45" spans="1:16" ht="23.25" customHeight="1" x14ac:dyDescent="0.25"/>
    <row r="46" spans="1:16" ht="30.75" customHeight="1" x14ac:dyDescent="0.25"/>
    <row r="47" spans="1:16" ht="30" customHeight="1" x14ac:dyDescent="0.25"/>
    <row r="48" spans="1:16" ht="24.95" customHeight="1" x14ac:dyDescent="0.25"/>
    <row r="49" spans="1:16" ht="16.5" customHeight="1" x14ac:dyDescent="0.25">
      <c r="F49" s="1"/>
      <c r="G49" s="1"/>
    </row>
    <row r="50" spans="1:16" ht="15.75" customHeight="1" x14ac:dyDescent="0.25"/>
    <row r="51" spans="1:16" ht="16.5" customHeight="1" x14ac:dyDescent="0.25"/>
    <row r="52" spans="1:16" ht="15" customHeight="1" x14ac:dyDescent="0.25"/>
    <row r="53" spans="1:16" ht="15" customHeight="1" x14ac:dyDescent="0.25"/>
    <row r="54" spans="1:16" ht="15" customHeight="1" x14ac:dyDescent="0.25"/>
    <row r="55" spans="1:16" ht="14.25" customHeight="1" x14ac:dyDescent="0.25"/>
    <row r="56" spans="1:16" ht="23.25" customHeight="1" x14ac:dyDescent="0.25"/>
    <row r="57" spans="1:16" s="2" customFormat="1" ht="98.25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</sheetData>
  <mergeCells count="56">
    <mergeCell ref="L28:M28"/>
    <mergeCell ref="L29:M29"/>
    <mergeCell ref="L26:M26"/>
    <mergeCell ref="L21:M21"/>
    <mergeCell ref="L22:M22"/>
    <mergeCell ref="L23:M23"/>
    <mergeCell ref="L24:M24"/>
    <mergeCell ref="L25:M25"/>
    <mergeCell ref="K1:O1"/>
    <mergeCell ref="C13:D13"/>
    <mergeCell ref="O12:O14"/>
    <mergeCell ref="B12:B14"/>
    <mergeCell ref="A12:A14"/>
    <mergeCell ref="A11:B11"/>
    <mergeCell ref="A3:C3"/>
    <mergeCell ref="D3:O3"/>
    <mergeCell ref="A4:O4"/>
    <mergeCell ref="C2:N2"/>
    <mergeCell ref="A5:C5"/>
    <mergeCell ref="D5:O5"/>
    <mergeCell ref="A6:C6"/>
    <mergeCell ref="D6:O6"/>
    <mergeCell ref="A7:C7"/>
    <mergeCell ref="D7:O7"/>
    <mergeCell ref="A37:F37"/>
    <mergeCell ref="A9:C9"/>
    <mergeCell ref="D9:O9"/>
    <mergeCell ref="K12:K14"/>
    <mergeCell ref="A10:B10"/>
    <mergeCell ref="C10:D10"/>
    <mergeCell ref="H37:J37"/>
    <mergeCell ref="K37:M37"/>
    <mergeCell ref="N12:N14"/>
    <mergeCell ref="A31:D31"/>
    <mergeCell ref="L12:M14"/>
    <mergeCell ref="L31:M31"/>
    <mergeCell ref="L27:M27"/>
    <mergeCell ref="E13:F13"/>
    <mergeCell ref="C12:J12"/>
    <mergeCell ref="G13:H13"/>
    <mergeCell ref="A33:O36"/>
    <mergeCell ref="E11:O11"/>
    <mergeCell ref="C11:D11"/>
    <mergeCell ref="A8:C8"/>
    <mergeCell ref="D8:O8"/>
    <mergeCell ref="I13:J13"/>
    <mergeCell ref="L30:M30"/>
    <mergeCell ref="E31:F31"/>
    <mergeCell ref="G31:H31"/>
    <mergeCell ref="I31:J31"/>
    <mergeCell ref="L15:M15"/>
    <mergeCell ref="L16:M16"/>
    <mergeCell ref="L17:M17"/>
    <mergeCell ref="L18:M18"/>
    <mergeCell ref="L19:M19"/>
    <mergeCell ref="L20:M20"/>
  </mergeCells>
  <printOptions horizontalCentered="1"/>
  <pageMargins left="0" right="0" top="0.39370078740157483" bottom="0.74803149606299213" header="0.31496062992125984" footer="0.31496062992125984"/>
  <pageSetup paperSize="9" scale="37" orientation="landscape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НМЦК</vt:lpstr>
      <vt:lpstr>'Расчет НМЦК'!Область_печати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2026-09-16T05:59:19Z</dcterms:modified>
</cp:coreProperties>
</file>