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Bigserver\еат березка\Служебные в Word\Кислород водолазы\"/>
    </mc:Choice>
  </mc:AlternateContent>
  <xr:revisionPtr revIDLastSave="0" documentId="13_ncr:1_{677F3138-8041-456D-8B61-A67B03407D8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1" r:id="rId1"/>
    <sheet name="2026 год" sheetId="2" r:id="rId2"/>
    <sheet name="Лист3" sheetId="3" r:id="rId3"/>
  </sheets>
  <definedNames>
    <definedName name="_xlnm.Print_Area" localSheetId="1">'2026 год'!$A$1:$J$26</definedName>
    <definedName name="_xlnm.Print_Area" localSheetId="0">Лист1!$A$1:$K$27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2" l="1"/>
  <c r="E19" i="2"/>
  <c r="L29" i="2" l="1"/>
  <c r="L28" i="2"/>
  <c r="L27" i="2"/>
  <c r="E22" i="2"/>
  <c r="H13" i="2"/>
  <c r="J13" i="2" s="1"/>
  <c r="D13" i="2"/>
  <c r="I13" i="2" l="1"/>
  <c r="L34" i="2"/>
  <c r="L35" i="2" s="1"/>
  <c r="L33" i="2"/>
  <c r="L32" i="2"/>
  <c r="D13" i="1"/>
  <c r="J13" i="1"/>
  <c r="H13" i="1"/>
  <c r="K13" i="1" l="1"/>
  <c r="I13" i="1"/>
  <c r="H17" i="1"/>
  <c r="F17" i="1"/>
  <c r="N29" i="1" s="1"/>
  <c r="G17" i="1"/>
  <c r="N30" i="1" s="1"/>
  <c r="E17" i="1" l="1"/>
  <c r="N34" i="1" l="1"/>
  <c r="N28" i="1"/>
  <c r="N35" i="1"/>
  <c r="N36" i="1" s="1"/>
  <c r="E24" i="1" s="1"/>
  <c r="N33" i="1"/>
  <c r="K17" i="1"/>
  <c r="E23" i="1" s="1"/>
  <c r="J17" i="1" l="1"/>
  <c r="I17" i="1" l="1"/>
  <c r="E20" i="1" s="1"/>
</calcChain>
</file>

<file path=xl/sharedStrings.xml><?xml version="1.0" encoding="utf-8"?>
<sst xmlns="http://schemas.openxmlformats.org/spreadsheetml/2006/main" count="121" uniqueCount="54">
  <si>
    <t xml:space="preserve">Приложение №2 </t>
  </si>
  <si>
    <t>Обоснование начальной (максимальной) цены контракта</t>
  </si>
  <si>
    <t>Наименование</t>
  </si>
  <si>
    <t>Итоговые показатели расчета начальной (максимальной) цены контракта</t>
  </si>
  <si>
    <t>№ п/п</t>
  </si>
  <si>
    <t xml:space="preserve"> Позиция лота</t>
  </si>
  <si>
    <t>Цена за ед.</t>
  </si>
  <si>
    <t>(руб.)</t>
  </si>
  <si>
    <t>Средняя арифметическая  цена позиции лота за ед.</t>
  </si>
  <si>
    <t>Стоимость позиции лота</t>
  </si>
  <si>
    <r>
      <t>(руб.)</t>
    </r>
    <r>
      <rPr>
        <b/>
        <sz val="11"/>
        <color rgb="FF000000"/>
        <rFont val="Times New Roman"/>
        <family val="1"/>
        <charset val="204"/>
      </rPr>
      <t xml:space="preserve"> </t>
    </r>
  </si>
  <si>
    <t>Коммерческие предложения прилагаются.</t>
  </si>
  <si>
    <t>рублей</t>
  </si>
  <si>
    <t>%</t>
  </si>
  <si>
    <t>Коммерческое предложение №1
ООО "Центр Водолазных Исследований"
v_alexey@list.ru
тел: +7(925)3138062</t>
  </si>
  <si>
    <t xml:space="preserve">Коммерческое предложение №2
ООО "Компания Дайвиндустрия"
info@diveindustry.ru 
тел: +7(499)1109151
</t>
  </si>
  <si>
    <t>Коммерческое предложение №3 ИП Хлопковский В.Н.
WWW.RUSSUB.RU</t>
  </si>
  <si>
    <t>к «Служебной записке</t>
  </si>
  <si>
    <t>о размещении закупки»</t>
  </si>
  <si>
    <t xml:space="preserve"> С учетом выделенных денежных средств НМЦК</t>
  </si>
  <si>
    <t>составляет</t>
  </si>
  <si>
    <t>Средняя арифметическая  цена позиции лота с учетом выделенных денежных средств за ед.</t>
  </si>
  <si>
    <t>ед. изм</t>
  </si>
  <si>
    <t>Итого:</t>
  </si>
  <si>
    <t>Коэффициент вариации не превышает</t>
  </si>
  <si>
    <t>источник информации № 1</t>
  </si>
  <si>
    <t>источник информации № 2</t>
  </si>
  <si>
    <t>источник информации № 3</t>
  </si>
  <si>
    <t xml:space="preserve"> источник информации № 4</t>
  </si>
  <si>
    <t>источник информации № 5</t>
  </si>
  <si>
    <t>сумма</t>
  </si>
  <si>
    <t>среднее арифметическое значение (цена контракта)</t>
  </si>
  <si>
    <t>стандартное отклонение</t>
  </si>
  <si>
    <t>коэффициент вариации</t>
  </si>
  <si>
    <t>не более 33%</t>
  </si>
  <si>
    <t>Расчет начальной ( максимальной) цены договора произведен методом сопоставимых рыночных цен (анализа рынка).</t>
  </si>
  <si>
    <t>* В Государственной информационной системе продукции на датчик кислорода для дыхательного аппарата "БРИЗ" с характеристиками, удовлетворяющими требованиям заказчика, отсутствут три потенциальные поставщика продукции соответствующей техническому заданию.</t>
  </si>
  <si>
    <t>общее кол-во</t>
  </si>
  <si>
    <t xml:space="preserve">                   </t>
  </si>
  <si>
    <t>И.о. начальника ПСС</t>
  </si>
  <si>
    <t>Р.Ю. Попов</t>
  </si>
  <si>
    <r>
      <t>м</t>
    </r>
    <r>
      <rPr>
        <vertAlign val="superscript"/>
        <sz val="11"/>
        <color rgb="FF000000"/>
        <rFont val="Times New Roman"/>
        <family val="1"/>
        <charset val="204"/>
      </rPr>
      <t>3</t>
    </r>
  </si>
  <si>
    <t>Среднее арифметическое стоимостей трех коммерческих предложений</t>
  </si>
  <si>
    <r>
      <t xml:space="preserve">на закупку </t>
    </r>
    <r>
      <rPr>
        <b/>
        <u/>
        <sz val="12"/>
        <color theme="1"/>
        <rFont val="Times New Roman"/>
        <family val="1"/>
        <charset val="204"/>
      </rPr>
      <t>Кислорода медицинского газообразного (для обеспечения мобильной водолазной группы)</t>
    </r>
  </si>
  <si>
    <t>Начальная (максимальная) цена контракта с учетом выделенных денежных средств</t>
  </si>
  <si>
    <t>Кислород медицинский газообразный (баллон 50л),
(19 баллонов объёмом 50л)</t>
  </si>
  <si>
    <t>Коммерческое предложение №1 ООО фирма "Криоген"</t>
  </si>
  <si>
    <t>№ 155 от 16.07.2026г.</t>
  </si>
  <si>
    <t>Коммерческое предложение №2  ООО "Аргон"</t>
  </si>
  <si>
    <t>№ б/н от 
 16.07.2026г.</t>
  </si>
  <si>
    <t>№ б/н от 16.07.2026г.</t>
  </si>
  <si>
    <t>Коммерческое предложение №3 ООО "Любергаз"</t>
  </si>
  <si>
    <t>Коэффициент вариации</t>
  </si>
  <si>
    <r>
      <t>Кислород медицинский газообразный (10,3 м</t>
    </r>
    <r>
      <rPr>
        <sz val="12"/>
        <color theme="1"/>
        <rFont val="Calibri"/>
        <family val="2"/>
        <charset val="204"/>
      </rPr>
      <t>³</t>
    </r>
    <r>
      <rPr>
        <sz val="12"/>
        <color theme="1"/>
        <rFont val="Times New Roman"/>
        <family val="1"/>
        <charset val="204"/>
      </rPr>
      <t xml:space="preserve"> баллон 50л), (19 баллонов объёмом 50л)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</si>
</sst>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i/>
      <sz val="14"/>
      <color rgb="FF000000"/>
      <name val="Arial"/>
      <family val="2"/>
      <charset val="204"/>
    </font>
    <font>
      <b/>
      <i/>
      <sz val="14"/>
      <color rgb="FFFF000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5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/>
    <xf numFmtId="0" fontId="1" fillId="0" borderId="0" xfId="0" applyFont="1" applyAlignment="1">
      <alignment horizontal="right" vertical="center"/>
    </xf>
    <xf numFmtId="164" fontId="1" fillId="0" borderId="0" xfId="0" applyNumberFormat="1" applyFont="1" applyBorder="1" applyAlignment="1">
      <alignment horizontal="right"/>
    </xf>
    <xf numFmtId="164" fontId="2" fillId="0" borderId="15" xfId="0" applyNumberFormat="1" applyFont="1" applyBorder="1" applyAlignment="1">
      <alignment horizontal="right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164" fontId="9" fillId="2" borderId="8" xfId="0" applyNumberFormat="1" applyFont="1" applyFill="1" applyBorder="1" applyAlignment="1">
      <alignment horizontal="center" vertical="center"/>
    </xf>
    <xf numFmtId="164" fontId="7" fillId="0" borderId="15" xfId="0" applyNumberFormat="1" applyFont="1" applyBorder="1" applyAlignment="1">
      <alignment horizontal="right"/>
    </xf>
    <xf numFmtId="0" fontId="3" fillId="3" borderId="20" xfId="0" applyFont="1" applyFill="1" applyBorder="1" applyAlignment="1">
      <alignment horizontal="center" vertical="center" wrapText="1"/>
    </xf>
    <xf numFmtId="4" fontId="10" fillId="0" borderId="20" xfId="0" applyNumberFormat="1" applyFont="1" applyBorder="1" applyAlignment="1">
      <alignment horizontal="right"/>
    </xf>
    <xf numFmtId="4" fontId="10" fillId="0" borderId="20" xfId="0" applyNumberFormat="1" applyFont="1" applyFill="1" applyBorder="1" applyAlignment="1">
      <alignment horizontal="right"/>
    </xf>
    <xf numFmtId="0" fontId="3" fillId="4" borderId="20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4" fontId="11" fillId="0" borderId="20" xfId="0" applyNumberFormat="1" applyFont="1" applyBorder="1" applyAlignment="1">
      <alignment horizontal="right"/>
    </xf>
    <xf numFmtId="0" fontId="0" fillId="0" borderId="0" xfId="0" applyFont="1"/>
    <xf numFmtId="0" fontId="12" fillId="0" borderId="0" xfId="0" applyFont="1"/>
    <xf numFmtId="0" fontId="13" fillId="0" borderId="0" xfId="0" applyFont="1"/>
    <xf numFmtId="0" fontId="7" fillId="0" borderId="15" xfId="0" applyFont="1" applyBorder="1" applyAlignment="1">
      <alignment vertical="center"/>
    </xf>
    <xf numFmtId="0" fontId="14" fillId="0" borderId="0" xfId="0" applyFont="1"/>
    <xf numFmtId="0" fontId="15" fillId="0" borderId="0" xfId="0" applyFont="1"/>
    <xf numFmtId="0" fontId="1" fillId="0" borderId="2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19" xfId="0" applyBorder="1"/>
    <xf numFmtId="0" fontId="4" fillId="0" borderId="2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164" fontId="1" fillId="0" borderId="0" xfId="0" applyNumberFormat="1" applyFont="1" applyFill="1" applyBorder="1" applyAlignment="1">
      <alignment horizontal="right"/>
    </xf>
    <xf numFmtId="0" fontId="5" fillId="0" borderId="16" xfId="0" applyFont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164" fontId="16" fillId="2" borderId="8" xfId="0" applyNumberFormat="1" applyFont="1" applyFill="1" applyBorder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64" fontId="19" fillId="2" borderId="1" xfId="0" applyNumberFormat="1" applyFont="1" applyFill="1" applyBorder="1" applyAlignment="1">
      <alignment horizontal="center" vertical="center"/>
    </xf>
    <xf numFmtId="164" fontId="19" fillId="2" borderId="8" xfId="0" applyNumberFormat="1" applyFont="1" applyFill="1" applyBorder="1" applyAlignment="1">
      <alignment horizontal="center" vertical="center"/>
    </xf>
    <xf numFmtId="4" fontId="16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" fontId="1" fillId="0" borderId="21" xfId="0" applyNumberFormat="1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"/>
  <sheetViews>
    <sheetView workbookViewId="0">
      <selection sqref="A1:XFD1048576"/>
    </sheetView>
  </sheetViews>
  <sheetFormatPr defaultRowHeight="18.75" x14ac:dyDescent="0.3"/>
  <cols>
    <col min="1" max="1" width="6.42578125" customWidth="1"/>
    <col min="2" max="2" width="29.42578125" customWidth="1"/>
    <col min="3" max="3" width="7.5703125" customWidth="1"/>
    <col min="4" max="4" width="8.7109375" customWidth="1"/>
    <col min="5" max="7" width="17.140625" customWidth="1"/>
    <col min="8" max="8" width="16.7109375" customWidth="1"/>
    <col min="9" max="9" width="15" customWidth="1"/>
    <col min="10" max="10" width="15" bestFit="1" customWidth="1"/>
    <col min="11" max="11" width="15.42578125" bestFit="1" customWidth="1"/>
    <col min="12" max="12" width="11.5703125" customWidth="1"/>
    <col min="13" max="13" width="30.28515625" style="41" customWidth="1"/>
    <col min="14" max="14" width="24.5703125" style="42" customWidth="1"/>
  </cols>
  <sheetData>
    <row r="1" spans="1:14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4" x14ac:dyDescent="0.3">
      <c r="A2" s="71" t="s">
        <v>17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4" x14ac:dyDescent="0.3">
      <c r="A3" s="71" t="s">
        <v>18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4" x14ac:dyDescent="0.3">
      <c r="A4" s="97" t="s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4" ht="21" customHeight="1" x14ac:dyDescent="0.3">
      <c r="A5" s="98" t="s">
        <v>43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14" ht="51.75" hidden="1" customHeight="1" x14ac:dyDescent="0.3">
      <c r="A6" s="99" t="s">
        <v>36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41"/>
      <c r="M6" s="42"/>
      <c r="N6"/>
    </row>
    <row r="7" spans="1:14" ht="4.5" customHeight="1" thickBot="1" x14ac:dyDescent="0.35">
      <c r="A7" s="1"/>
      <c r="L7" s="41"/>
      <c r="M7" s="42"/>
      <c r="N7"/>
    </row>
    <row r="8" spans="1:14" ht="60.75" thickBot="1" x14ac:dyDescent="0.35">
      <c r="A8" s="72"/>
      <c r="B8" s="86" t="s">
        <v>2</v>
      </c>
      <c r="C8" s="87"/>
      <c r="D8" s="88"/>
      <c r="E8" s="52" t="s">
        <v>46</v>
      </c>
      <c r="F8" s="52" t="s">
        <v>48</v>
      </c>
      <c r="G8" s="53" t="s">
        <v>51</v>
      </c>
      <c r="H8" s="77" t="s">
        <v>3</v>
      </c>
      <c r="I8" s="78"/>
      <c r="J8" s="78"/>
      <c r="K8" s="79"/>
      <c r="L8" s="51"/>
    </row>
    <row r="9" spans="1:14" ht="135" hidden="1" x14ac:dyDescent="0.3">
      <c r="A9" s="73"/>
      <c r="B9" s="89"/>
      <c r="C9" s="90"/>
      <c r="D9" s="91"/>
      <c r="E9" s="2" t="s">
        <v>14</v>
      </c>
      <c r="F9" s="2" t="s">
        <v>15</v>
      </c>
      <c r="G9" s="49" t="s">
        <v>16</v>
      </c>
      <c r="H9" s="80"/>
      <c r="I9" s="81"/>
      <c r="J9" s="81"/>
      <c r="K9" s="82"/>
      <c r="L9" s="51"/>
    </row>
    <row r="10" spans="1:14" ht="30.75" thickBot="1" x14ac:dyDescent="0.35">
      <c r="A10" s="74"/>
      <c r="B10" s="92"/>
      <c r="C10" s="93"/>
      <c r="D10" s="94"/>
      <c r="E10" s="54" t="s">
        <v>47</v>
      </c>
      <c r="F10" s="54" t="s">
        <v>49</v>
      </c>
      <c r="G10" s="54" t="s">
        <v>50</v>
      </c>
      <c r="H10" s="83"/>
      <c r="I10" s="84"/>
      <c r="J10" s="84"/>
      <c r="K10" s="85"/>
      <c r="L10" s="51"/>
    </row>
    <row r="11" spans="1:14" ht="105.75" customHeight="1" thickBot="1" x14ac:dyDescent="0.35">
      <c r="A11" s="75" t="s">
        <v>4</v>
      </c>
      <c r="B11" s="95" t="s">
        <v>5</v>
      </c>
      <c r="C11" s="22" t="s">
        <v>22</v>
      </c>
      <c r="D11" s="7" t="s">
        <v>37</v>
      </c>
      <c r="E11" s="3" t="s">
        <v>6</v>
      </c>
      <c r="F11" s="4" t="s">
        <v>6</v>
      </c>
      <c r="G11" s="4" t="s">
        <v>6</v>
      </c>
      <c r="H11" s="4" t="s">
        <v>8</v>
      </c>
      <c r="I11" s="4" t="s">
        <v>9</v>
      </c>
      <c r="J11" s="58" t="s">
        <v>21</v>
      </c>
      <c r="K11" s="17" t="s">
        <v>44</v>
      </c>
    </row>
    <row r="12" spans="1:14" ht="19.5" customHeight="1" thickBot="1" x14ac:dyDescent="0.35">
      <c r="A12" s="76"/>
      <c r="B12" s="96"/>
      <c r="C12" s="22"/>
      <c r="D12" s="21"/>
      <c r="E12" s="7" t="s">
        <v>7</v>
      </c>
      <c r="F12" s="8" t="s">
        <v>7</v>
      </c>
      <c r="G12" s="8" t="s">
        <v>7</v>
      </c>
      <c r="H12" s="8" t="s">
        <v>7</v>
      </c>
      <c r="I12" s="8" t="s">
        <v>7</v>
      </c>
      <c r="J12" s="18" t="s">
        <v>10</v>
      </c>
      <c r="K12" s="18" t="s">
        <v>10</v>
      </c>
    </row>
    <row r="13" spans="1:14" ht="48.75" thickBot="1" x14ac:dyDescent="0.35">
      <c r="A13" s="48">
        <v>1</v>
      </c>
      <c r="B13" s="50" t="s">
        <v>45</v>
      </c>
      <c r="C13" s="7" t="s">
        <v>41</v>
      </c>
      <c r="D13" s="5">
        <f>10.3*19</f>
        <v>195.70000000000002</v>
      </c>
      <c r="E13" s="63">
        <v>378.64</v>
      </c>
      <c r="F13" s="64">
        <v>398.06</v>
      </c>
      <c r="G13" s="64">
        <v>388.35</v>
      </c>
      <c r="H13" s="60">
        <f>(E13+F13+G13)/3</f>
        <v>388.35000000000008</v>
      </c>
      <c r="I13" s="60">
        <f>H13*D13</f>
        <v>76000.095000000016</v>
      </c>
      <c r="J13" s="60">
        <f>E13</f>
        <v>378.64</v>
      </c>
      <c r="K13" s="61">
        <f>J13*D13</f>
        <v>74099.847999999998</v>
      </c>
    </row>
    <row r="14" spans="1:14" ht="35.25" hidden="1" customHeight="1" thickBot="1" x14ac:dyDescent="0.35">
      <c r="A14" s="19"/>
      <c r="B14" s="23"/>
      <c r="C14" s="5"/>
      <c r="D14" s="5"/>
      <c r="E14" s="9"/>
      <c r="F14" s="10"/>
      <c r="G14" s="10"/>
      <c r="H14" s="10"/>
      <c r="I14" s="10"/>
      <c r="J14" s="10"/>
      <c r="K14" s="11"/>
    </row>
    <row r="15" spans="1:14" ht="35.25" hidden="1" customHeight="1" thickBot="1" x14ac:dyDescent="0.35">
      <c r="A15" s="20"/>
      <c r="B15" s="23"/>
      <c r="C15" s="5"/>
      <c r="D15" s="5"/>
      <c r="E15" s="9"/>
      <c r="F15" s="10"/>
      <c r="G15" s="10"/>
      <c r="H15" s="10"/>
      <c r="I15" s="10"/>
      <c r="J15" s="10"/>
      <c r="K15" s="11"/>
    </row>
    <row r="16" spans="1:14" ht="19.5" hidden="1" customHeight="1" thickBot="1" x14ac:dyDescent="0.35">
      <c r="A16" s="20"/>
      <c r="B16" s="23"/>
      <c r="C16" s="5"/>
      <c r="D16" s="5"/>
      <c r="E16" s="9"/>
      <c r="F16" s="10"/>
      <c r="G16" s="10"/>
      <c r="H16" s="10"/>
      <c r="I16" s="10"/>
      <c r="J16" s="10"/>
      <c r="K16" s="11"/>
    </row>
    <row r="17" spans="1:14" s="30" customFormat="1" ht="33" customHeight="1" thickBot="1" x14ac:dyDescent="0.35">
      <c r="A17" s="24"/>
      <c r="B17" s="25" t="s">
        <v>23</v>
      </c>
      <c r="C17" s="26"/>
      <c r="D17" s="26"/>
      <c r="E17" s="27">
        <f t="shared" ref="E17:K17" si="0">SUM(E13:E16)</f>
        <v>378.64</v>
      </c>
      <c r="F17" s="28">
        <f t="shared" si="0"/>
        <v>398.06</v>
      </c>
      <c r="G17" s="28">
        <f t="shared" si="0"/>
        <v>388.35</v>
      </c>
      <c r="H17" s="28">
        <f t="shared" si="0"/>
        <v>388.35000000000008</v>
      </c>
      <c r="I17" s="31">
        <f t="shared" si="0"/>
        <v>76000.095000000016</v>
      </c>
      <c r="J17" s="28">
        <f t="shared" si="0"/>
        <v>378.64</v>
      </c>
      <c r="K17" s="29">
        <f t="shared" si="0"/>
        <v>74099.847999999998</v>
      </c>
      <c r="N17" s="43"/>
    </row>
    <row r="18" spans="1:14" x14ac:dyDescent="0.3">
      <c r="A18" s="100" t="s">
        <v>35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</row>
    <row r="19" spans="1:14" hidden="1" x14ac:dyDescent="0.3">
      <c r="A19" s="99" t="s">
        <v>42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</row>
    <row r="20" spans="1:14" x14ac:dyDescent="0.3">
      <c r="A20" s="6"/>
      <c r="D20" s="12" t="s">
        <v>20</v>
      </c>
      <c r="E20" s="32">
        <f>I17</f>
        <v>76000.095000000016</v>
      </c>
      <c r="F20" s="13" t="s">
        <v>12</v>
      </c>
    </row>
    <row r="21" spans="1:14" ht="8.25" hidden="1" customHeight="1" x14ac:dyDescent="0.3">
      <c r="A21" s="6"/>
      <c r="D21" s="14"/>
      <c r="E21" s="15"/>
      <c r="F21" s="13"/>
    </row>
    <row r="22" spans="1:14" x14ac:dyDescent="0.3">
      <c r="A22" s="6"/>
      <c r="B22" s="59" t="s">
        <v>19</v>
      </c>
      <c r="C22" s="55"/>
      <c r="D22" s="56"/>
      <c r="E22" s="57"/>
      <c r="F22" s="13"/>
    </row>
    <row r="23" spans="1:14" x14ac:dyDescent="0.3">
      <c r="A23" s="6"/>
      <c r="D23" s="14" t="s">
        <v>20</v>
      </c>
      <c r="E23" s="16">
        <f>K17</f>
        <v>74099.847999999998</v>
      </c>
      <c r="F23" s="13" t="s">
        <v>12</v>
      </c>
      <c r="G23" t="s">
        <v>38</v>
      </c>
    </row>
    <row r="24" spans="1:14" x14ac:dyDescent="0.3">
      <c r="A24" s="6"/>
      <c r="B24" s="1" t="s">
        <v>24</v>
      </c>
      <c r="C24" s="1"/>
      <c r="E24" s="47">
        <f>IF(N36&lt;=33,33,"")</f>
        <v>33</v>
      </c>
      <c r="F24" t="s">
        <v>13</v>
      </c>
    </row>
    <row r="25" spans="1:14" x14ac:dyDescent="0.3">
      <c r="A25" s="6" t="s">
        <v>11</v>
      </c>
    </row>
    <row r="26" spans="1:14" ht="9.75" customHeight="1" x14ac:dyDescent="0.3">
      <c r="A26" s="6"/>
    </row>
    <row r="27" spans="1:14" s="45" customFormat="1" x14ac:dyDescent="0.3">
      <c r="A27" s="70" t="s">
        <v>39</v>
      </c>
      <c r="B27" s="70"/>
      <c r="C27" s="70"/>
      <c r="D27" s="70"/>
      <c r="E27" s="44"/>
      <c r="F27" s="70" t="s">
        <v>40</v>
      </c>
      <c r="G27" s="70"/>
      <c r="H27" s="70"/>
      <c r="I27" s="70"/>
      <c r="J27" s="70"/>
      <c r="K27" s="70"/>
      <c r="N27" s="46"/>
    </row>
    <row r="28" spans="1:14" x14ac:dyDescent="0.3">
      <c r="M28" s="33" t="s">
        <v>25</v>
      </c>
      <c r="N28" s="34">
        <f>E17</f>
        <v>378.64</v>
      </c>
    </row>
    <row r="29" spans="1:14" x14ac:dyDescent="0.3">
      <c r="M29" s="33" t="s">
        <v>26</v>
      </c>
      <c r="N29" s="34">
        <f>F17</f>
        <v>398.06</v>
      </c>
    </row>
    <row r="30" spans="1:14" x14ac:dyDescent="0.3">
      <c r="M30" s="33" t="s">
        <v>27</v>
      </c>
      <c r="N30" s="35">
        <f>G17</f>
        <v>388.35</v>
      </c>
    </row>
    <row r="31" spans="1:14" x14ac:dyDescent="0.3">
      <c r="M31" s="33" t="s">
        <v>28</v>
      </c>
      <c r="N31" s="34"/>
    </row>
    <row r="32" spans="1:14" x14ac:dyDescent="0.3">
      <c r="M32" s="33" t="s">
        <v>29</v>
      </c>
      <c r="N32" s="34"/>
    </row>
    <row r="33" spans="13:14" x14ac:dyDescent="0.3">
      <c r="M33" s="36" t="s">
        <v>30</v>
      </c>
      <c r="N33" s="34">
        <f>SUM(N28:N32)</f>
        <v>1165.0500000000002</v>
      </c>
    </row>
    <row r="34" spans="13:14" ht="28.5" x14ac:dyDescent="0.3">
      <c r="M34" s="37" t="s">
        <v>31</v>
      </c>
      <c r="N34" s="34">
        <f>AVERAGE(N28:N32)</f>
        <v>388.35000000000008</v>
      </c>
    </row>
    <row r="35" spans="13:14" x14ac:dyDescent="0.3">
      <c r="M35" s="38" t="s">
        <v>32</v>
      </c>
      <c r="N35" s="34">
        <f>STDEV(N28:N32)</f>
        <v>9.710000000000008</v>
      </c>
    </row>
    <row r="36" spans="13:14" x14ac:dyDescent="0.3">
      <c r="M36" s="39" t="s">
        <v>33</v>
      </c>
      <c r="N36" s="34">
        <f>N35/N34*100</f>
        <v>2.5003218745976583</v>
      </c>
    </row>
    <row r="38" spans="13:14" x14ac:dyDescent="0.3">
      <c r="M38" s="39" t="s">
        <v>33</v>
      </c>
      <c r="N38" s="40" t="s">
        <v>34</v>
      </c>
    </row>
  </sheetData>
  <mergeCells count="15">
    <mergeCell ref="A27:D27"/>
    <mergeCell ref="F27:K27"/>
    <mergeCell ref="A1:K1"/>
    <mergeCell ref="A8:A10"/>
    <mergeCell ref="A11:A12"/>
    <mergeCell ref="H8:K10"/>
    <mergeCell ref="B8:D10"/>
    <mergeCell ref="B11:B12"/>
    <mergeCell ref="A4:K4"/>
    <mergeCell ref="A5:K5"/>
    <mergeCell ref="A6:K6"/>
    <mergeCell ref="A18:K18"/>
    <mergeCell ref="A19:K19"/>
    <mergeCell ref="A2:K2"/>
    <mergeCell ref="A3:K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7"/>
  <sheetViews>
    <sheetView tabSelected="1" workbookViewId="0">
      <selection sqref="A1:J26"/>
    </sheetView>
  </sheetViews>
  <sheetFormatPr defaultRowHeight="18.75" x14ac:dyDescent="0.3"/>
  <cols>
    <col min="1" max="1" width="6.42578125" customWidth="1"/>
    <col min="2" max="2" width="29.42578125" customWidth="1"/>
    <col min="3" max="3" width="7.5703125" customWidth="1"/>
    <col min="4" max="4" width="8.7109375" customWidth="1"/>
    <col min="5" max="7" width="17.140625" customWidth="1"/>
    <col min="8" max="8" width="16.7109375" customWidth="1"/>
    <col min="9" max="10" width="15" customWidth="1"/>
    <col min="11" max="11" width="30.28515625" style="41" customWidth="1"/>
    <col min="12" max="12" width="24.5703125" style="42" customWidth="1"/>
  </cols>
  <sheetData>
    <row r="1" spans="1:12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</row>
    <row r="2" spans="1:12" x14ac:dyDescent="0.3">
      <c r="A2" s="71" t="s">
        <v>17</v>
      </c>
      <c r="B2" s="71"/>
      <c r="C2" s="71"/>
      <c r="D2" s="71"/>
      <c r="E2" s="71"/>
      <c r="F2" s="71"/>
      <c r="G2" s="71"/>
      <c r="H2" s="71"/>
      <c r="I2" s="71"/>
      <c r="J2" s="71"/>
    </row>
    <row r="3" spans="1:12" x14ac:dyDescent="0.3">
      <c r="A3" s="71" t="s">
        <v>18</v>
      </c>
      <c r="B3" s="71"/>
      <c r="C3" s="71"/>
      <c r="D3" s="71"/>
      <c r="E3" s="71"/>
      <c r="F3" s="71"/>
      <c r="G3" s="71"/>
      <c r="H3" s="71"/>
      <c r="I3" s="71"/>
      <c r="J3" s="71"/>
    </row>
    <row r="4" spans="1:12" x14ac:dyDescent="0.3">
      <c r="A4" s="97" t="s">
        <v>1</v>
      </c>
      <c r="B4" s="97"/>
      <c r="C4" s="97"/>
      <c r="D4" s="97"/>
      <c r="E4" s="97"/>
      <c r="F4" s="97"/>
      <c r="G4" s="97"/>
      <c r="H4" s="97"/>
      <c r="I4" s="97"/>
    </row>
    <row r="5" spans="1:12" ht="21" customHeight="1" x14ac:dyDescent="0.3">
      <c r="A5" s="98" t="s">
        <v>43</v>
      </c>
      <c r="B5" s="98"/>
      <c r="C5" s="98"/>
      <c r="D5" s="98"/>
      <c r="E5" s="98"/>
      <c r="F5" s="98"/>
      <c r="G5" s="98"/>
      <c r="H5" s="98"/>
      <c r="I5" s="98"/>
    </row>
    <row r="6" spans="1:12" ht="51.75" hidden="1" customHeight="1" x14ac:dyDescent="0.3">
      <c r="A6" s="99" t="s">
        <v>36</v>
      </c>
      <c r="B6" s="99"/>
      <c r="C6" s="99"/>
      <c r="D6" s="99"/>
      <c r="E6" s="99"/>
      <c r="F6" s="99"/>
      <c r="G6" s="99"/>
      <c r="H6" s="99"/>
      <c r="I6" s="99"/>
      <c r="J6" s="41"/>
      <c r="K6" s="42"/>
      <c r="L6"/>
    </row>
    <row r="7" spans="1:12" ht="4.5" customHeight="1" thickBot="1" x14ac:dyDescent="0.35">
      <c r="A7" s="1"/>
      <c r="J7" s="41"/>
      <c r="K7" s="42"/>
      <c r="L7"/>
    </row>
    <row r="8" spans="1:12" ht="60.75" customHeight="1" thickBot="1" x14ac:dyDescent="0.35">
      <c r="A8" s="102"/>
      <c r="B8" s="103" t="s">
        <v>2</v>
      </c>
      <c r="C8" s="103"/>
      <c r="D8" s="103"/>
      <c r="E8" s="22" t="s">
        <v>46</v>
      </c>
      <c r="F8" s="22" t="s">
        <v>48</v>
      </c>
      <c r="G8" s="22" t="s">
        <v>51</v>
      </c>
      <c r="H8" s="101" t="s">
        <v>3</v>
      </c>
      <c r="I8" s="101"/>
      <c r="J8" s="101"/>
    </row>
    <row r="9" spans="1:12" ht="135.75" hidden="1" customHeight="1" thickBot="1" x14ac:dyDescent="0.35">
      <c r="A9" s="102"/>
      <c r="B9" s="103"/>
      <c r="C9" s="103"/>
      <c r="D9" s="103"/>
      <c r="E9" s="22" t="s">
        <v>14</v>
      </c>
      <c r="F9" s="22" t="s">
        <v>15</v>
      </c>
      <c r="G9" s="22" t="s">
        <v>16</v>
      </c>
      <c r="H9" s="101"/>
      <c r="I9" s="101"/>
      <c r="J9" s="101"/>
    </row>
    <row r="10" spans="1:12" ht="30.75" thickBot="1" x14ac:dyDescent="0.35">
      <c r="A10" s="102"/>
      <c r="B10" s="103"/>
      <c r="C10" s="103"/>
      <c r="D10" s="103"/>
      <c r="E10" s="54" t="s">
        <v>47</v>
      </c>
      <c r="F10" s="54" t="s">
        <v>49</v>
      </c>
      <c r="G10" s="54" t="s">
        <v>50</v>
      </c>
      <c r="H10" s="101"/>
      <c r="I10" s="101"/>
      <c r="J10" s="101"/>
    </row>
    <row r="11" spans="1:12" ht="105.75" customHeight="1" thickBot="1" x14ac:dyDescent="0.35">
      <c r="A11" s="101" t="s">
        <v>4</v>
      </c>
      <c r="B11" s="103" t="s">
        <v>5</v>
      </c>
      <c r="C11" s="22" t="s">
        <v>22</v>
      </c>
      <c r="D11" s="7" t="s">
        <v>37</v>
      </c>
      <c r="E11" s="7" t="s">
        <v>6</v>
      </c>
      <c r="F11" s="7" t="s">
        <v>6</v>
      </c>
      <c r="G11" s="7" t="s">
        <v>6</v>
      </c>
      <c r="H11" s="7" t="s">
        <v>8</v>
      </c>
      <c r="I11" s="7" t="s">
        <v>9</v>
      </c>
      <c r="J11" s="54" t="s">
        <v>52</v>
      </c>
    </row>
    <row r="12" spans="1:12" ht="19.5" customHeight="1" thickBot="1" x14ac:dyDescent="0.35">
      <c r="A12" s="101"/>
      <c r="B12" s="103"/>
      <c r="C12" s="22"/>
      <c r="D12" s="21"/>
      <c r="E12" s="7" t="s">
        <v>7</v>
      </c>
      <c r="F12" s="7" t="s">
        <v>7</v>
      </c>
      <c r="G12" s="7" t="s">
        <v>7</v>
      </c>
      <c r="H12" s="7" t="s">
        <v>7</v>
      </c>
      <c r="I12" s="7" t="s">
        <v>7</v>
      </c>
      <c r="J12" s="66" t="s">
        <v>13</v>
      </c>
    </row>
    <row r="13" spans="1:12" ht="64.5" thickBot="1" x14ac:dyDescent="0.35">
      <c r="A13" s="22">
        <v>1</v>
      </c>
      <c r="B13" s="50" t="s">
        <v>53</v>
      </c>
      <c r="C13" s="7" t="s">
        <v>41</v>
      </c>
      <c r="D13" s="22">
        <f>10.3*19</f>
        <v>195.70000000000002</v>
      </c>
      <c r="E13" s="63">
        <v>378.64</v>
      </c>
      <c r="F13" s="63">
        <v>398.06</v>
      </c>
      <c r="G13" s="63">
        <v>388.35</v>
      </c>
      <c r="H13" s="67">
        <f>(E13+F13+G13)/3</f>
        <v>388.35000000000008</v>
      </c>
      <c r="I13" s="67">
        <f>H13*D13</f>
        <v>76000.095000000016</v>
      </c>
      <c r="J13" s="65">
        <f>STDEV(E13:G13)/H13*100</f>
        <v>2.5003218745976583</v>
      </c>
    </row>
    <row r="14" spans="1:12" ht="35.25" hidden="1" customHeight="1" thickBot="1" x14ac:dyDescent="0.35">
      <c r="A14" s="22"/>
      <c r="B14" s="23"/>
      <c r="C14" s="22"/>
      <c r="D14" s="22"/>
      <c r="E14" s="9"/>
      <c r="F14" s="9"/>
      <c r="G14" s="9"/>
      <c r="H14" s="9"/>
      <c r="I14" s="9"/>
      <c r="J14" s="68"/>
    </row>
    <row r="15" spans="1:12" ht="35.25" hidden="1" customHeight="1" thickBot="1" x14ac:dyDescent="0.35">
      <c r="A15" s="22"/>
      <c r="B15" s="23"/>
      <c r="C15" s="22"/>
      <c r="D15" s="22"/>
      <c r="E15" s="9"/>
      <c r="F15" s="9"/>
      <c r="G15" s="9"/>
      <c r="H15" s="9"/>
      <c r="I15" s="9"/>
      <c r="J15" s="68"/>
    </row>
    <row r="16" spans="1:12" ht="19.5" hidden="1" customHeight="1" thickBot="1" x14ac:dyDescent="0.35">
      <c r="A16" s="22"/>
      <c r="B16" s="23"/>
      <c r="C16" s="22"/>
      <c r="D16" s="22"/>
      <c r="E16" s="9"/>
      <c r="F16" s="9"/>
      <c r="G16" s="9"/>
      <c r="H16" s="9"/>
      <c r="I16" s="9"/>
      <c r="J16" s="68"/>
    </row>
    <row r="17" spans="1:12" x14ac:dyDescent="0.3">
      <c r="A17" s="104" t="s">
        <v>35</v>
      </c>
      <c r="B17" s="104"/>
      <c r="C17" s="104"/>
      <c r="D17" s="104"/>
      <c r="E17" s="104"/>
      <c r="F17" s="104"/>
      <c r="G17" s="104"/>
      <c r="H17" s="104"/>
      <c r="I17" s="104"/>
    </row>
    <row r="18" spans="1:12" hidden="1" x14ac:dyDescent="0.3">
      <c r="A18" s="99" t="s">
        <v>42</v>
      </c>
      <c r="B18" s="99"/>
      <c r="C18" s="99"/>
      <c r="D18" s="99"/>
      <c r="E18" s="99"/>
      <c r="F18" s="99"/>
      <c r="G18" s="99"/>
      <c r="H18" s="99"/>
      <c r="I18" s="99"/>
    </row>
    <row r="19" spans="1:12" x14ac:dyDescent="0.3">
      <c r="A19" s="6"/>
      <c r="D19" s="62" t="s">
        <v>20</v>
      </c>
      <c r="E19" s="32">
        <f>I13</f>
        <v>76000.095000000016</v>
      </c>
      <c r="F19" s="13" t="s">
        <v>12</v>
      </c>
    </row>
    <row r="20" spans="1:12" ht="8.25" hidden="1" customHeight="1" x14ac:dyDescent="0.3">
      <c r="A20" s="6"/>
      <c r="D20" s="62"/>
      <c r="E20" s="15"/>
      <c r="F20" s="13"/>
    </row>
    <row r="21" spans="1:12" hidden="1" x14ac:dyDescent="0.3">
      <c r="A21" s="6"/>
      <c r="B21" s="59" t="s">
        <v>19</v>
      </c>
      <c r="C21" s="55"/>
      <c r="D21" s="56"/>
      <c r="E21" s="57"/>
      <c r="F21" s="13"/>
    </row>
    <row r="22" spans="1:12" hidden="1" x14ac:dyDescent="0.3">
      <c r="A22" s="6"/>
      <c r="D22" s="62" t="s">
        <v>20</v>
      </c>
      <c r="E22" s="16" t="e">
        <f>#REF!</f>
        <v>#REF!</v>
      </c>
      <c r="F22" s="13" t="s">
        <v>12</v>
      </c>
      <c r="G22" t="s">
        <v>38</v>
      </c>
    </row>
    <row r="23" spans="1:12" x14ac:dyDescent="0.3">
      <c r="A23" s="6"/>
      <c r="B23" s="1" t="s">
        <v>24</v>
      </c>
      <c r="C23" s="1"/>
      <c r="E23" s="69">
        <f>J13</f>
        <v>2.5003218745976583</v>
      </c>
      <c r="F23" t="s">
        <v>13</v>
      </c>
    </row>
    <row r="24" spans="1:12" x14ac:dyDescent="0.3">
      <c r="A24" s="6" t="s">
        <v>11</v>
      </c>
    </row>
    <row r="25" spans="1:12" ht="9.75" customHeight="1" x14ac:dyDescent="0.3">
      <c r="A25" s="6"/>
    </row>
    <row r="26" spans="1:12" s="45" customFormat="1" x14ac:dyDescent="0.3">
      <c r="A26" s="70" t="s">
        <v>39</v>
      </c>
      <c r="B26" s="70"/>
      <c r="C26" s="70"/>
      <c r="D26" s="70"/>
      <c r="E26" s="44"/>
      <c r="F26" s="70" t="s">
        <v>40</v>
      </c>
      <c r="G26" s="70"/>
      <c r="H26" s="70"/>
      <c r="I26" s="70"/>
      <c r="L26" s="46"/>
    </row>
    <row r="27" spans="1:12" x14ac:dyDescent="0.3">
      <c r="K27" s="33" t="s">
        <v>25</v>
      </c>
      <c r="L27" s="34" t="e">
        <f>#REF!</f>
        <v>#REF!</v>
      </c>
    </row>
    <row r="28" spans="1:12" x14ac:dyDescent="0.3">
      <c r="K28" s="33" t="s">
        <v>26</v>
      </c>
      <c r="L28" s="34" t="e">
        <f>#REF!</f>
        <v>#REF!</v>
      </c>
    </row>
    <row r="29" spans="1:12" x14ac:dyDescent="0.3">
      <c r="K29" s="33" t="s">
        <v>27</v>
      </c>
      <c r="L29" s="35" t="e">
        <f>#REF!</f>
        <v>#REF!</v>
      </c>
    </row>
    <row r="30" spans="1:12" x14ac:dyDescent="0.3">
      <c r="K30" s="33" t="s">
        <v>28</v>
      </c>
      <c r="L30" s="34"/>
    </row>
    <row r="31" spans="1:12" x14ac:dyDescent="0.3">
      <c r="K31" s="33" t="s">
        <v>29</v>
      </c>
      <c r="L31" s="34"/>
    </row>
    <row r="32" spans="1:12" x14ac:dyDescent="0.3">
      <c r="K32" s="36" t="s">
        <v>30</v>
      </c>
      <c r="L32" s="34" t="e">
        <f>SUM(L27:L31)</f>
        <v>#REF!</v>
      </c>
    </row>
    <row r="33" spans="11:12" ht="28.5" x14ac:dyDescent="0.3">
      <c r="K33" s="37" t="s">
        <v>31</v>
      </c>
      <c r="L33" s="34" t="e">
        <f>AVERAGE(L27:L31)</f>
        <v>#REF!</v>
      </c>
    </row>
    <row r="34" spans="11:12" x14ac:dyDescent="0.3">
      <c r="K34" s="38" t="s">
        <v>32</v>
      </c>
      <c r="L34" s="34" t="e">
        <f>STDEV(L27:L31)</f>
        <v>#REF!</v>
      </c>
    </row>
    <row r="35" spans="11:12" x14ac:dyDescent="0.3">
      <c r="K35" s="39" t="s">
        <v>33</v>
      </c>
      <c r="L35" s="34" t="e">
        <f>L34/L33*100</f>
        <v>#REF!</v>
      </c>
    </row>
    <row r="37" spans="11:12" x14ac:dyDescent="0.3">
      <c r="K37" s="39" t="s">
        <v>33</v>
      </c>
      <c r="L37" s="40" t="s">
        <v>34</v>
      </c>
    </row>
  </sheetData>
  <mergeCells count="15">
    <mergeCell ref="A18:I18"/>
    <mergeCell ref="A26:D26"/>
    <mergeCell ref="F26:I26"/>
    <mergeCell ref="H8:J10"/>
    <mergeCell ref="A1:J1"/>
    <mergeCell ref="A3:J3"/>
    <mergeCell ref="A2:J2"/>
    <mergeCell ref="A8:A10"/>
    <mergeCell ref="B8:D10"/>
    <mergeCell ref="A11:A12"/>
    <mergeCell ref="B11:B12"/>
    <mergeCell ref="A17:I17"/>
    <mergeCell ref="A4:I4"/>
    <mergeCell ref="A5:I5"/>
    <mergeCell ref="A6:I6"/>
  </mergeCells>
  <pageMargins left="0.7" right="0.7" top="0.75" bottom="0.75" header="0.3" footer="0.3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2026 год</vt:lpstr>
      <vt:lpstr>Лист3</vt:lpstr>
      <vt:lpstr>'2026 год'!Область_печати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Москалькова</dc:creator>
  <cp:lastModifiedBy>Анна Москалькова</cp:lastModifiedBy>
  <cp:lastPrinted>2026-07-21T11:33:49Z</cp:lastPrinted>
  <dcterms:created xsi:type="dcterms:W3CDTF">2019-12-19T07:19:02Z</dcterms:created>
  <dcterms:modified xsi:type="dcterms:W3CDTF">2026-07-21T11:52:33Z</dcterms:modified>
</cp:coreProperties>
</file>