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15" i="1"/>
  <c r="E15" i="1"/>
  <c r="D15" i="1"/>
  <c r="K14" i="1"/>
  <c r="O14" i="1" s="1"/>
  <c r="J14" i="1"/>
  <c r="H14" i="1"/>
  <c r="F14" i="1"/>
  <c r="Q14" i="1" s="1"/>
  <c r="K13" i="1"/>
  <c r="M13" i="1" s="1"/>
  <c r="J13" i="1"/>
  <c r="H13" i="1"/>
  <c r="F13" i="1"/>
  <c r="Q13" i="1" s="1"/>
  <c r="K12" i="1"/>
  <c r="O12" i="1" s="1"/>
  <c r="J12" i="1"/>
  <c r="H12" i="1"/>
  <c r="F12" i="1"/>
  <c r="Q12" i="1" s="1"/>
  <c r="K11" i="1"/>
  <c r="M11" i="1" s="1"/>
  <c r="J11" i="1"/>
  <c r="H11" i="1"/>
  <c r="F11" i="1"/>
  <c r="Q11" i="1" s="1"/>
  <c r="K10" i="1"/>
  <c r="O10" i="1" s="1"/>
  <c r="J10" i="1"/>
  <c r="H10" i="1"/>
  <c r="F10" i="1"/>
  <c r="Q10" i="1" s="1"/>
  <c r="H15" i="1" l="1"/>
  <c r="M15" i="1"/>
  <c r="M10" i="1"/>
  <c r="J15" i="1"/>
  <c r="L14" i="1"/>
  <c r="N14" i="1" s="1"/>
  <c r="M14" i="1"/>
  <c r="Q15" i="1"/>
  <c r="L12" i="1"/>
  <c r="P12" i="1" s="1"/>
  <c r="L10" i="1"/>
  <c r="P10" i="1" s="1"/>
  <c r="M12" i="1"/>
  <c r="F15" i="1"/>
  <c r="O13" i="1"/>
  <c r="K15" i="1"/>
  <c r="O15" i="1" s="1"/>
  <c r="L11" i="1"/>
  <c r="L13" i="1"/>
  <c r="O11" i="1"/>
  <c r="P14" i="1" l="1"/>
  <c r="N15" i="1"/>
  <c r="N10" i="1"/>
  <c r="N12" i="1"/>
  <c r="N11" i="1"/>
  <c r="P11" i="1"/>
  <c r="P13" i="1"/>
  <c r="N13" i="1"/>
  <c r="L15" i="1"/>
  <c r="P15" i="1" s="1"/>
</calcChain>
</file>

<file path=xl/sharedStrings.xml><?xml version="1.0" encoding="utf-8"?>
<sst xmlns="http://schemas.openxmlformats.org/spreadsheetml/2006/main" count="44" uniqueCount="31">
  <si>
    <t>Приложение №1 к Извещению</t>
  </si>
  <si>
    <t>Расчет начальной (максимальной) цены контракта</t>
  </si>
  <si>
    <t>№</t>
  </si>
  <si>
    <t>Наименование предмета контракта</t>
  </si>
  <si>
    <t>Ед. изм.</t>
  </si>
  <si>
    <t>Количество</t>
  </si>
  <si>
    <t>Цена за ед., руб.</t>
  </si>
  <si>
    <t>Средняя арифметическая величина цены (руб.)</t>
  </si>
  <si>
    <t xml:space="preserve">Среднее квадратичное 
отклонение
</t>
  </si>
  <si>
    <t xml:space="preserve">Коэффициент вариации (%)*
</t>
  </si>
  <si>
    <t>Начальная (максимальная) цена контракта** (руб.)</t>
  </si>
  <si>
    <t>за единицу</t>
  </si>
  <si>
    <t>итого</t>
  </si>
  <si>
    <t>(гр.5= гр.3 х гр. 4)</t>
  </si>
  <si>
    <t>(гр.7= гр.3 х гр. 6)</t>
  </si>
  <si>
    <t>(гр.9= гр.3 х гр. 8)</t>
  </si>
  <si>
    <t>(гр.11= гр.3 х гр. 10)</t>
  </si>
  <si>
    <t>Всего</t>
  </si>
  <si>
    <t>*- коэффициент вариации составляет, менее 33%, совокупность цен принимается однородной            
** Начальная максимальная  цена контракта сформирована с  учетом положений ст. 34 БК РФ, регламентирующей принцип эффективности использования бюджетных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 определения цены контракта производится по минимальной из предложенных цен.</t>
  </si>
  <si>
    <t xml:space="preserve">         Начальная (максимальная) цена контракта установлена, в соответствии с положениями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РФ от 02.10.13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исполнителем)», методом сопоставимых рыночных цен (анализа рынка) на услуги, являющиеся предметом закупки, так как данный метод является приоритетным для определения и обоснования НМЦК. 
         В соответствии с вышеуказанными нормативными актами  направлены соответствующие запросы о предоставлении ценовой информации организациям, поставляющим товары, которые являются предметом  закупки.</t>
  </si>
  <si>
    <t>шт</t>
  </si>
  <si>
    <t>рул</t>
  </si>
  <si>
    <t>на поставку медицинских изделий</t>
  </si>
  <si>
    <t>КП №1                                                         Вх. №738/26 от 22.05.2026</t>
  </si>
  <si>
    <t>Аккумуляторная батарея McGRATH® MAC, к Видеоларингоскопу интубационному жесткому,многоразовому McGRATH MAC с принадлежностями</t>
  </si>
  <si>
    <t>Клинок для ларингоскопа изогнутый одноразовые, размер 3 к видеоларингоскопу McGRATH MAC</t>
  </si>
  <si>
    <t>Клинок для ларингоскопа изогнутый одноразовые, размер 4 к видеоларингоскопу McGRATH MAC</t>
  </si>
  <si>
    <t>Контур для аппарата ИВЛ 1,6м, с угл.переходником, лимб 80см,мешок 2л, угловой соединитель</t>
  </si>
  <si>
    <t>Дыхательный контур Smoothbore 22мм с клапаном выдоха, длина 1,6м, для Аппарата искусственной вентиляции легких Дрегер, Carina</t>
  </si>
  <si>
    <t>КП №2                                                         Вх. №764/26 от 27.05.2026</t>
  </si>
  <si>
    <t>КП №3                                                         Вх. №765/26 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</si>
</sst>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24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shrinkToFit="1"/>
    </xf>
    <xf numFmtId="0" fontId="2" fillId="0" borderId="27" xfId="0" applyNumberFormat="1" applyFont="1" applyBorder="1" applyAlignment="1">
      <alignment horizontal="center" vertical="center" shrinkToFit="1"/>
    </xf>
    <xf numFmtId="0" fontId="2" fillId="0" borderId="28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4" fillId="0" borderId="0" xfId="0" applyNumberFormat="1" applyFont="1" applyAlignment="1">
      <alignment vertical="center" wrapText="1"/>
    </xf>
    <xf numFmtId="0" fontId="2" fillId="0" borderId="19" xfId="0" applyNumberFormat="1" applyFont="1" applyBorder="1" applyAlignment="1">
      <alignment horizontal="center" vertical="center" shrinkToFit="1"/>
    </xf>
    <xf numFmtId="0" fontId="2" fillId="0" borderId="22" xfId="0" applyNumberFormat="1" applyFont="1" applyBorder="1" applyAlignment="1">
      <alignment horizontal="center" vertical="center" shrinkToFit="1"/>
    </xf>
    <xf numFmtId="0" fontId="2" fillId="0" borderId="23" xfId="0" applyNumberFormat="1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shrinkToFit="1"/>
    </xf>
    <xf numFmtId="0" fontId="2" fillId="2" borderId="31" xfId="0" applyFont="1" applyFill="1" applyBorder="1" applyAlignment="1">
      <alignment horizontal="center" shrinkToFit="1"/>
    </xf>
    <xf numFmtId="0" fontId="2" fillId="2" borderId="32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 applyProtection="1">
      <alignment horizontal="center" vertical="center" shrinkToFit="1"/>
      <protection locked="0"/>
    </xf>
    <xf numFmtId="4" fontId="4" fillId="0" borderId="20" xfId="0" applyNumberFormat="1" applyFont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4" fontId="2" fillId="0" borderId="24" xfId="0" applyNumberFormat="1" applyFont="1" applyBorder="1" applyAlignment="1">
      <alignment horizontal="right" vertical="center" shrinkToFit="1"/>
    </xf>
    <xf numFmtId="4" fontId="2" fillId="0" borderId="28" xfId="0" applyNumberFormat="1" applyFont="1" applyBorder="1" applyAlignment="1">
      <alignment horizontal="right" vertical="center" shrinkToFit="1"/>
    </xf>
    <xf numFmtId="4" fontId="2" fillId="0" borderId="27" xfId="0" applyNumberFormat="1" applyFont="1" applyBorder="1" applyAlignment="1">
      <alignment horizontal="right" vertical="center" shrinkToFit="1"/>
    </xf>
    <xf numFmtId="4" fontId="2" fillId="0" borderId="29" xfId="0" applyNumberFormat="1" applyFont="1" applyBorder="1" applyAlignment="1">
      <alignment horizontal="right" vertical="center" shrinkToFit="1"/>
    </xf>
    <xf numFmtId="4" fontId="2" fillId="0" borderId="36" xfId="0" applyNumberFormat="1" applyFont="1" applyBorder="1" applyAlignment="1">
      <alignment horizontal="right" vertical="center" shrinkToFi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4" fontId="4" fillId="0" borderId="0" xfId="0" applyNumberFormat="1" applyFont="1" applyBorder="1" applyAlignment="1">
      <alignment vertical="center"/>
    </xf>
    <xf numFmtId="4" fontId="4" fillId="0" borderId="0" xfId="0" applyNumberFormat="1" applyFont="1" applyAlignment="1"/>
    <xf numFmtId="0" fontId="3" fillId="0" borderId="20" xfId="0" applyFont="1" applyFill="1" applyBorder="1" applyAlignment="1">
      <alignment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3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textRotation="90" wrapText="1"/>
    </xf>
    <xf numFmtId="0" fontId="1" fillId="0" borderId="14" xfId="0" applyNumberFormat="1" applyFont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2" borderId="30" xfId="0" applyNumberFormat="1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2" fillId="2" borderId="9" xfId="0" applyNumberFormat="1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B7" workbookViewId="0">
      <selection activeCell="J14" sqref="J14"/>
    </sheetView>
  </sheetViews>
  <sheetFormatPr defaultRowHeight="12.75" x14ac:dyDescent="0.2"/>
  <cols>
    <col min="1" max="1" width="6.140625" style="10" customWidth="1"/>
    <col min="2" max="2" width="30.5703125" style="10" customWidth="1"/>
    <col min="3" max="3" width="10.85546875" style="10" customWidth="1"/>
    <col min="4" max="4" width="7.28515625" style="10" customWidth="1"/>
    <col min="5" max="5" width="12.7109375" style="10" customWidth="1"/>
    <col min="6" max="6" width="14.5703125" style="10" customWidth="1"/>
    <col min="7" max="7" width="12.7109375" style="10" customWidth="1"/>
    <col min="8" max="8" width="14.7109375" style="10" customWidth="1"/>
    <col min="9" max="9" width="12.7109375" style="10" customWidth="1"/>
    <col min="10" max="10" width="15.28515625" style="10" customWidth="1"/>
    <col min="11" max="12" width="12.7109375" style="33" customWidth="1"/>
    <col min="13" max="13" width="8.7109375" style="10" customWidth="1"/>
    <col min="14" max="14" width="11.85546875" style="10" customWidth="1"/>
    <col min="15" max="16" width="8.7109375" style="10" customWidth="1"/>
    <col min="17" max="17" width="15.85546875" style="10" customWidth="1"/>
    <col min="18" max="16384" width="9.140625" style="10"/>
  </cols>
  <sheetData>
    <row r="1" spans="1:17" ht="38.450000000000003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s="11" customFormat="1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1" customFormat="1" x14ac:dyDescent="0.2">
      <c r="A3" s="42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s="11" customFormat="1" ht="13.5" thickBot="1" x14ac:dyDescent="0.25">
      <c r="A4" s="43" t="s">
        <v>19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7" ht="13.5" thickBot="1" x14ac:dyDescent="0.25">
      <c r="A5" s="44" t="s">
        <v>2</v>
      </c>
      <c r="B5" s="47" t="s">
        <v>3</v>
      </c>
      <c r="C5" s="50" t="s">
        <v>4</v>
      </c>
      <c r="D5" s="53" t="s">
        <v>5</v>
      </c>
      <c r="E5" s="56" t="s">
        <v>6</v>
      </c>
      <c r="F5" s="57"/>
      <c r="G5" s="57"/>
      <c r="H5" s="57"/>
      <c r="I5" s="57"/>
      <c r="J5" s="58"/>
      <c r="K5" s="60" t="s">
        <v>7</v>
      </c>
      <c r="L5" s="61"/>
      <c r="M5" s="64" t="s">
        <v>8</v>
      </c>
      <c r="N5" s="65"/>
      <c r="O5" s="64" t="s">
        <v>9</v>
      </c>
      <c r="P5" s="65"/>
      <c r="Q5" s="65" t="s">
        <v>10</v>
      </c>
    </row>
    <row r="6" spans="1:17" s="12" customFormat="1" ht="57.75" customHeight="1" x14ac:dyDescent="0.25">
      <c r="A6" s="45"/>
      <c r="B6" s="48"/>
      <c r="C6" s="51"/>
      <c r="D6" s="54"/>
      <c r="E6" s="70" t="s">
        <v>23</v>
      </c>
      <c r="F6" s="71"/>
      <c r="G6" s="70" t="s">
        <v>29</v>
      </c>
      <c r="H6" s="71"/>
      <c r="I6" s="70" t="s">
        <v>30</v>
      </c>
      <c r="J6" s="71"/>
      <c r="K6" s="62"/>
      <c r="L6" s="63"/>
      <c r="M6" s="66"/>
      <c r="N6" s="67"/>
      <c r="O6" s="68"/>
      <c r="P6" s="69"/>
      <c r="Q6" s="67"/>
    </row>
    <row r="7" spans="1:17" s="12" customFormat="1" ht="13.5" thickBot="1" x14ac:dyDescent="0.3">
      <c r="A7" s="46"/>
      <c r="B7" s="49"/>
      <c r="C7" s="52"/>
      <c r="D7" s="55"/>
      <c r="E7" s="13" t="s">
        <v>11</v>
      </c>
      <c r="F7" s="14" t="s">
        <v>12</v>
      </c>
      <c r="G7" s="13" t="s">
        <v>11</v>
      </c>
      <c r="H7" s="14" t="s">
        <v>12</v>
      </c>
      <c r="I7" s="13" t="s">
        <v>11</v>
      </c>
      <c r="J7" s="14" t="s">
        <v>12</v>
      </c>
      <c r="K7" s="15" t="s">
        <v>11</v>
      </c>
      <c r="L7" s="14" t="s">
        <v>12</v>
      </c>
      <c r="M7" s="15" t="s">
        <v>11</v>
      </c>
      <c r="N7" s="14" t="s">
        <v>12</v>
      </c>
      <c r="O7" s="15" t="s">
        <v>11</v>
      </c>
      <c r="P7" s="14" t="s">
        <v>12</v>
      </c>
      <c r="Q7" s="67"/>
    </row>
    <row r="8" spans="1:17" s="12" customFormat="1" ht="13.5" thickBot="1" x14ac:dyDescent="0.3">
      <c r="A8" s="1">
        <v>1</v>
      </c>
      <c r="B8" s="2">
        <v>2</v>
      </c>
      <c r="C8" s="3"/>
      <c r="D8" s="4">
        <v>3</v>
      </c>
      <c r="E8" s="5">
        <v>4</v>
      </c>
      <c r="F8" s="6">
        <v>5</v>
      </c>
      <c r="G8" s="5">
        <v>6</v>
      </c>
      <c r="H8" s="6">
        <v>7</v>
      </c>
      <c r="I8" s="5">
        <v>8</v>
      </c>
      <c r="J8" s="6">
        <v>9</v>
      </c>
      <c r="K8" s="7">
        <v>10</v>
      </c>
      <c r="L8" s="6">
        <v>11</v>
      </c>
      <c r="M8" s="7">
        <v>12</v>
      </c>
      <c r="N8" s="6">
        <v>13</v>
      </c>
      <c r="O8" s="7">
        <v>14</v>
      </c>
      <c r="P8" s="6">
        <v>15</v>
      </c>
      <c r="Q8" s="8">
        <v>16</v>
      </c>
    </row>
    <row r="9" spans="1:17" s="12" customFormat="1" ht="12" customHeight="1" x14ac:dyDescent="0.2">
      <c r="A9" s="72"/>
      <c r="B9" s="73"/>
      <c r="C9" s="73"/>
      <c r="D9" s="74"/>
      <c r="E9" s="75" t="s">
        <v>13</v>
      </c>
      <c r="F9" s="76"/>
      <c r="G9" s="75" t="s">
        <v>14</v>
      </c>
      <c r="H9" s="76"/>
      <c r="I9" s="75" t="s">
        <v>15</v>
      </c>
      <c r="J9" s="76"/>
      <c r="K9" s="77" t="s">
        <v>16</v>
      </c>
      <c r="L9" s="76"/>
      <c r="M9" s="16"/>
      <c r="N9" s="17"/>
      <c r="O9" s="18"/>
      <c r="P9" s="19"/>
      <c r="Q9" s="20"/>
    </row>
    <row r="10" spans="1:17" ht="89.25" x14ac:dyDescent="0.2">
      <c r="A10" s="21">
        <v>1</v>
      </c>
      <c r="B10" s="37" t="s">
        <v>24</v>
      </c>
      <c r="C10" s="22" t="s">
        <v>20</v>
      </c>
      <c r="D10" s="9">
        <v>1</v>
      </c>
      <c r="E10" s="38">
        <v>19000</v>
      </c>
      <c r="F10" s="23">
        <f>ROUND(D10*E10,2)</f>
        <v>19000</v>
      </c>
      <c r="G10" s="38">
        <v>22040</v>
      </c>
      <c r="H10" s="23">
        <f>ROUND(D10*G10,2)</f>
        <v>22040</v>
      </c>
      <c r="I10" s="39">
        <v>20177.990000000002</v>
      </c>
      <c r="J10" s="23">
        <f>ROUND(D10*I10,2)</f>
        <v>20177.990000000002</v>
      </c>
      <c r="K10" s="24">
        <f>ROUND(IF(SUM(E10,G10,I10)&gt;0,AVERAGE(E10,G10,I10),0),2)</f>
        <v>20406</v>
      </c>
      <c r="L10" s="24">
        <f>ROUND(D10*K10,2)</f>
        <v>20406</v>
      </c>
      <c r="M10" s="24">
        <f>ROUND(IF(K10&gt;0,STDEV(E10,G10,I10),0),2)</f>
        <v>1532.77</v>
      </c>
      <c r="N10" s="24">
        <f>ROUND(IF(L10&gt;0,STDEV(F10,H10,J10),0),2)</f>
        <v>1532.77</v>
      </c>
      <c r="O10" s="24">
        <f>ROUND(IF(K10&gt;0,STDEV(E10,G10,I10)/AVERAGE(E10,G10,I10)*100,0),2)</f>
        <v>7.51</v>
      </c>
      <c r="P10" s="24">
        <f>ROUND(IF(L10&gt;0,STDEV(F10,H10,J10)/AVERAGE(F10,H10,J10)*100,0),2)</f>
        <v>7.51</v>
      </c>
      <c r="Q10" s="25">
        <f>MIN(F10)</f>
        <v>19000</v>
      </c>
    </row>
    <row r="11" spans="1:17" ht="51" x14ac:dyDescent="0.2">
      <c r="A11" s="21">
        <v>2</v>
      </c>
      <c r="B11" s="37" t="s">
        <v>25</v>
      </c>
      <c r="C11" s="22" t="s">
        <v>20</v>
      </c>
      <c r="D11" s="9">
        <v>50</v>
      </c>
      <c r="E11" s="38">
        <v>1100</v>
      </c>
      <c r="F11" s="23">
        <f t="shared" ref="F11:F14" si="0">ROUND(D11*E11,2)</f>
        <v>55000</v>
      </c>
      <c r="G11" s="38">
        <v>1298.01</v>
      </c>
      <c r="H11" s="23">
        <f t="shared" ref="H11:H14" si="1">ROUND(D11*G11,2)</f>
        <v>64900.5</v>
      </c>
      <c r="I11" s="39">
        <v>1188</v>
      </c>
      <c r="J11" s="23">
        <f t="shared" ref="J11:J14" si="2">ROUND(D11*I11,2)</f>
        <v>59400</v>
      </c>
      <c r="K11" s="24">
        <f t="shared" ref="K11:K14" si="3">ROUND(IF(SUM(E11,G11,I11)&gt;0,AVERAGE(E11,G11,I11),0),2)</f>
        <v>1195.3399999999999</v>
      </c>
      <c r="L11" s="24">
        <f t="shared" ref="L11:L14" si="4">ROUND(D11*K11,2)</f>
        <v>59767</v>
      </c>
      <c r="M11" s="24">
        <f t="shared" ref="M11:N14" si="5">ROUND(IF(K11&gt;0,STDEV(E11,G11,I11),0),2)</f>
        <v>99.21</v>
      </c>
      <c r="N11" s="24">
        <f t="shared" si="5"/>
        <v>4960.43</v>
      </c>
      <c r="O11" s="24">
        <f t="shared" ref="O11:P14" si="6">ROUND(IF(K11&gt;0,STDEV(E11,G11,I11)/AVERAGE(E11,G11,I11)*100,0),2)</f>
        <v>8.3000000000000007</v>
      </c>
      <c r="P11" s="24">
        <f t="shared" si="6"/>
        <v>8.3000000000000007</v>
      </c>
      <c r="Q11" s="25">
        <f>MIN(F11)</f>
        <v>55000</v>
      </c>
    </row>
    <row r="12" spans="1:17" ht="51" x14ac:dyDescent="0.2">
      <c r="A12" s="21">
        <v>3</v>
      </c>
      <c r="B12" s="37" t="s">
        <v>26</v>
      </c>
      <c r="C12" s="22" t="s">
        <v>21</v>
      </c>
      <c r="D12" s="9">
        <v>50</v>
      </c>
      <c r="E12" s="38">
        <v>1100</v>
      </c>
      <c r="F12" s="23">
        <f t="shared" si="0"/>
        <v>55000</v>
      </c>
      <c r="G12" s="38">
        <v>1298.01</v>
      </c>
      <c r="H12" s="23">
        <f t="shared" si="1"/>
        <v>64900.5</v>
      </c>
      <c r="I12" s="39">
        <v>1188</v>
      </c>
      <c r="J12" s="23">
        <f t="shared" si="2"/>
        <v>59400</v>
      </c>
      <c r="K12" s="24">
        <f t="shared" si="3"/>
        <v>1195.3399999999999</v>
      </c>
      <c r="L12" s="24">
        <f t="shared" si="4"/>
        <v>59767</v>
      </c>
      <c r="M12" s="24">
        <f t="shared" si="5"/>
        <v>99.21</v>
      </c>
      <c r="N12" s="24">
        <f t="shared" si="5"/>
        <v>4960.43</v>
      </c>
      <c r="O12" s="24">
        <f t="shared" si="6"/>
        <v>8.3000000000000007</v>
      </c>
      <c r="P12" s="24">
        <f t="shared" si="6"/>
        <v>8.3000000000000007</v>
      </c>
      <c r="Q12" s="25">
        <f t="shared" ref="Q12:Q14" si="7">MIN(F12)</f>
        <v>55000</v>
      </c>
    </row>
    <row r="13" spans="1:17" ht="51" x14ac:dyDescent="0.2">
      <c r="A13" s="21">
        <v>4</v>
      </c>
      <c r="B13" s="37" t="s">
        <v>27</v>
      </c>
      <c r="C13" s="22" t="s">
        <v>20</v>
      </c>
      <c r="D13" s="9">
        <v>200</v>
      </c>
      <c r="E13" s="38">
        <v>1765.92</v>
      </c>
      <c r="F13" s="23">
        <f t="shared" si="0"/>
        <v>353184</v>
      </c>
      <c r="G13" s="38">
        <v>2048.4699999999998</v>
      </c>
      <c r="H13" s="23">
        <f t="shared" si="1"/>
        <v>409694</v>
      </c>
      <c r="I13" s="39">
        <v>1875.41</v>
      </c>
      <c r="J13" s="23">
        <f t="shared" si="2"/>
        <v>375082</v>
      </c>
      <c r="K13" s="24">
        <f t="shared" si="3"/>
        <v>1896.6</v>
      </c>
      <c r="L13" s="24">
        <f t="shared" si="4"/>
        <v>379320</v>
      </c>
      <c r="M13" s="24">
        <f t="shared" si="5"/>
        <v>142.46</v>
      </c>
      <c r="N13" s="24">
        <f t="shared" si="5"/>
        <v>28492.38</v>
      </c>
      <c r="O13" s="24">
        <f t="shared" si="6"/>
        <v>7.51</v>
      </c>
      <c r="P13" s="24">
        <f t="shared" si="6"/>
        <v>7.51</v>
      </c>
      <c r="Q13" s="25">
        <f t="shared" si="7"/>
        <v>353184</v>
      </c>
    </row>
    <row r="14" spans="1:17" ht="51.75" thickBot="1" x14ac:dyDescent="0.25">
      <c r="A14" s="21">
        <v>5</v>
      </c>
      <c r="B14" s="37" t="s">
        <v>28</v>
      </c>
      <c r="C14" s="22" t="s">
        <v>20</v>
      </c>
      <c r="D14" s="9">
        <v>30</v>
      </c>
      <c r="E14" s="38">
        <v>3900</v>
      </c>
      <c r="F14" s="23">
        <f t="shared" si="0"/>
        <v>117000</v>
      </c>
      <c r="G14" s="38">
        <v>4602</v>
      </c>
      <c r="H14" s="23">
        <f t="shared" si="1"/>
        <v>138060</v>
      </c>
      <c r="I14" s="39">
        <v>4212</v>
      </c>
      <c r="J14" s="23">
        <f t="shared" si="2"/>
        <v>126360</v>
      </c>
      <c r="K14" s="24">
        <f t="shared" si="3"/>
        <v>4238</v>
      </c>
      <c r="L14" s="24">
        <f t="shared" si="4"/>
        <v>127140</v>
      </c>
      <c r="M14" s="24">
        <f t="shared" si="5"/>
        <v>351.72</v>
      </c>
      <c r="N14" s="24">
        <f t="shared" si="5"/>
        <v>10551.64</v>
      </c>
      <c r="O14" s="24">
        <f t="shared" si="6"/>
        <v>8.3000000000000007</v>
      </c>
      <c r="P14" s="24">
        <f t="shared" si="6"/>
        <v>8.3000000000000007</v>
      </c>
      <c r="Q14" s="25">
        <f t="shared" si="7"/>
        <v>117000</v>
      </c>
    </row>
    <row r="15" spans="1:17" ht="13.5" thickBot="1" x14ac:dyDescent="0.25">
      <c r="A15" s="26" t="s">
        <v>17</v>
      </c>
      <c r="B15" s="27"/>
      <c r="C15" s="27"/>
      <c r="D15" s="8">
        <f t="shared" ref="D15:L15" si="8">SUM(D10:D14)</f>
        <v>331</v>
      </c>
      <c r="E15" s="28">
        <f t="shared" si="8"/>
        <v>26865.919999999998</v>
      </c>
      <c r="F15" s="28">
        <f t="shared" si="8"/>
        <v>599184</v>
      </c>
      <c r="G15" s="28">
        <f t="shared" si="8"/>
        <v>31286.489999999998</v>
      </c>
      <c r="H15" s="28">
        <f t="shared" si="8"/>
        <v>699595</v>
      </c>
      <c r="I15" s="28">
        <f t="shared" si="8"/>
        <v>28641.4</v>
      </c>
      <c r="J15" s="28">
        <f t="shared" si="8"/>
        <v>640419.99</v>
      </c>
      <c r="K15" s="28">
        <f t="shared" si="8"/>
        <v>28931.279999999999</v>
      </c>
      <c r="L15" s="28">
        <f t="shared" si="8"/>
        <v>646400</v>
      </c>
      <c r="M15" s="29">
        <f>STDEV(E15,G15,I15)</f>
        <v>2224.4950536919605</v>
      </c>
      <c r="N15" s="30">
        <f>STDEV(F15,H15,J15)</f>
        <v>50471.869394049922</v>
      </c>
      <c r="O15" s="29">
        <f>ROUND(IF(K15&gt;0,STDEV(E15,G15,I15)/K15*100,0),2)</f>
        <v>7.69</v>
      </c>
      <c r="P15" s="31">
        <f>ROUND(IF(L15&gt;0,STDEV(F15,H15,J15)/L15*100,0),2)</f>
        <v>7.81</v>
      </c>
      <c r="Q15" s="32">
        <f>SUM(Q10:Q14)</f>
        <v>599184</v>
      </c>
    </row>
    <row r="16" spans="1:17" x14ac:dyDescent="0.2">
      <c r="M16" s="34"/>
      <c r="N16" s="34"/>
      <c r="O16" s="34"/>
    </row>
    <row r="18" spans="2:17" x14ac:dyDescent="0.2">
      <c r="B18" s="59" t="s">
        <v>18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20" spans="2:17" x14ac:dyDescent="0.2">
      <c r="K20" s="35"/>
      <c r="L20" s="35"/>
      <c r="M20" s="36"/>
      <c r="N20" s="36"/>
      <c r="O20" s="36"/>
      <c r="P20" s="36"/>
      <c r="Q20" s="36"/>
    </row>
  </sheetData>
  <mergeCells count="22">
    <mergeCell ref="B18:P18"/>
    <mergeCell ref="K5:L6"/>
    <mergeCell ref="M5:N6"/>
    <mergeCell ref="O5:P6"/>
    <mergeCell ref="Q5:Q7"/>
    <mergeCell ref="E6:F6"/>
    <mergeCell ref="G6:H6"/>
    <mergeCell ref="I6:J6"/>
    <mergeCell ref="A9:D9"/>
    <mergeCell ref="E9:F9"/>
    <mergeCell ref="G9:H9"/>
    <mergeCell ref="I9:J9"/>
    <mergeCell ref="K9:L9"/>
    <mergeCell ref="A1:Q1"/>
    <mergeCell ref="A2:Q2"/>
    <mergeCell ref="A3:Q3"/>
    <mergeCell ref="A4:Q4"/>
    <mergeCell ref="A5:A7"/>
    <mergeCell ref="B5:B7"/>
    <mergeCell ref="C5:C7"/>
    <mergeCell ref="D5:D7"/>
    <mergeCell ref="E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2026-05-27T09:58:00Z</dcterms:modified>
</cp:coreProperties>
</file>