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trgz\2026\02 Единственный поставщик\000 44-ФЗ Березка\монтаж ворот\"/>
    </mc:Choice>
  </mc:AlternateContent>
  <bookViews>
    <workbookView xWindow="0" yWindow="0" windowWidth="21570" windowHeight="9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 s="1"/>
  <c r="F19" i="1"/>
  <c r="H19" i="1"/>
  <c r="J19" i="1"/>
  <c r="L19" i="1"/>
  <c r="N19" i="1"/>
  <c r="Q20" i="1" l="1"/>
  <c r="M20" i="1" l="1"/>
  <c r="E20" i="1" l="1"/>
  <c r="I20" i="1"/>
  <c r="G20" i="1"/>
  <c r="K20" i="1" l="1"/>
  <c r="H25" i="1" s="1"/>
  <c r="H24" i="1" l="1"/>
</calcChain>
</file>

<file path=xl/sharedStrings.xml><?xml version="1.0" encoding="utf-8"?>
<sst xmlns="http://schemas.openxmlformats.org/spreadsheetml/2006/main" count="47" uniqueCount="44">
  <si>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</si>
  <si>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</si>
  <si>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</si>
  <si>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</si>
  <si>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</si>
  <si>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</si>
  <si>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</si>
  <si>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</si>
  <si>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</si>
  <si>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</si>
  <si>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</si>
  <si>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</si>
  <si>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</si>
  <si>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</si>
  <si>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</si>
  <si>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</si>
  <si>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</si>
  <si>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</si>
  <si>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</si>
  <si>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</si>
  <si>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</si>
  <si>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</si>
  <si>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</si>
  <si>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</si>
  <si>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</si>
  <si>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</si>
  <si>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</si>
  <si>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</si>
  <si>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</si>
  <si>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</si>
  <si>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</si>
  <si>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</si>
  <si>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</si>
  <si>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</si>
  <si>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</si>
  <si>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</si>
  <si>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</si>
  <si>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</si>
  <si>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43.29.19.120</t>
  </si>
  <si>
    <t xml:space="preserve"> г. Ярославль, ул. Трефолева, д.9</t>
  </si>
  <si>
    <t>усл.ед.</t>
  </si>
  <si>
    <t>исх. № б/н</t>
  </si>
  <si>
    <t>работы по монтажу автоматических ворот во внутренний двор на объекте Заказчика</t>
  </si>
  <si>
    <t>до полного выполнения сторонами предусмотренных в нем обязательств.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</si>
</sst>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  <font>
      <sz val="10"/>
      <color rgb="FFC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/>
    </xf>
    <xf numFmtId="0" fontId="2" fillId="0" borderId="0" xfId="0" applyFont="1" applyFill="1"/>
    <xf numFmtId="4" fontId="2" fillId="0" borderId="0" xfId="0" applyNumberFormat="1" applyFont="1" applyFill="1"/>
    <xf numFmtId="0" fontId="1" fillId="0" borderId="1" xfId="0" applyFont="1" applyBorder="1" applyAlignment="1">
      <alignment wrapText="1"/>
    </xf>
    <xf numFmtId="0" fontId="1" fillId="0" borderId="1" xfId="1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8:R19" totalsRowShown="0" headerRowDxfId="22" dataDxfId="20" headerRowBorderDxfId="21" tableBorderDxfId="19" totalsRowBorderDxfId="18">
  <autoFilter ref="A18:R19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MIN(IF(E19=0,999999,E19),IF(G19=0,999999,G19),IF(I19=0,999999,I19),IF(K19=0,999999,K19),IF(M19=0,999999,M19))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44fz.ru/app/okpd2/43.29.19.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19" workbookViewId="0">
      <selection activeCell="B27" sqref="B27:B28"/>
    </sheetView>
  </sheetViews>
  <sheetFormatPr defaultRowHeight="15" x14ac:dyDescent="0.25"/>
  <cols>
    <col min="1" max="1" width="4" style="1" customWidth="1"/>
    <col min="2" max="2" width="34.42578125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14.285156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18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35" t="s">
        <v>11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x14ac:dyDescent="0.25">
      <c r="A4" s="36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29.25" customHeight="1" x14ac:dyDescent="0.25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x14ac:dyDescent="0.25">
      <c r="A6" s="37" t="s">
        <v>30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 ht="47.25" customHeight="1" x14ac:dyDescent="0.25">
      <c r="A7" s="38" t="s">
        <v>32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8.75" customHeight="1" x14ac:dyDescent="0.25">
      <c r="A8" s="39" t="s">
        <v>34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10" spans="1:18" ht="15.75" x14ac:dyDescent="0.25">
      <c r="A10" s="42" t="s">
        <v>13</v>
      </c>
      <c r="B10" s="42"/>
      <c r="C10" s="46" t="s">
        <v>42</v>
      </c>
      <c r="D10" s="46"/>
      <c r="E10" s="46"/>
      <c r="F10" s="46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29.25" customHeight="1" x14ac:dyDescent="0.25">
      <c r="A11" s="43" t="s">
        <v>33</v>
      </c>
      <c r="B11" s="44"/>
      <c r="C11" s="48" t="s">
        <v>43</v>
      </c>
      <c r="D11" s="46"/>
      <c r="E11" s="46"/>
      <c r="F11" s="46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ht="16.5" customHeight="1" x14ac:dyDescent="0.25">
      <c r="A12" s="42" t="s">
        <v>14</v>
      </c>
      <c r="B12" s="42"/>
      <c r="C12" s="46" t="s">
        <v>39</v>
      </c>
      <c r="D12" s="46"/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15.75" x14ac:dyDescent="0.25">
      <c r="A13" s="42" t="s">
        <v>15</v>
      </c>
      <c r="B13" s="42"/>
      <c r="C13" s="50" t="s">
        <v>16</v>
      </c>
      <c r="D13" s="50"/>
      <c r="E13" s="50"/>
      <c r="F13" s="50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18" x14ac:dyDescent="0.25">
      <c r="A14" s="45" t="s">
        <v>17</v>
      </c>
      <c r="B14" s="45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6"/>
    </row>
    <row r="15" spans="1:18" ht="13.5" customHeight="1" thickBot="1" x14ac:dyDescent="0.3"/>
    <row r="16" spans="1:18" ht="26.25" customHeight="1" x14ac:dyDescent="0.25">
      <c r="A16" s="2"/>
      <c r="B16" s="3"/>
      <c r="C16" s="6"/>
      <c r="D16" s="6"/>
      <c r="E16" s="40" t="s">
        <v>5</v>
      </c>
      <c r="F16" s="41"/>
      <c r="G16" s="40" t="s">
        <v>6</v>
      </c>
      <c r="H16" s="41"/>
      <c r="I16" s="40" t="s">
        <v>7</v>
      </c>
      <c r="J16" s="41"/>
      <c r="K16" s="40" t="s">
        <v>8</v>
      </c>
      <c r="L16" s="41"/>
      <c r="M16" s="40" t="s">
        <v>9</v>
      </c>
      <c r="N16" s="41"/>
      <c r="O16" s="5"/>
      <c r="P16" s="5"/>
      <c r="Q16" s="5"/>
      <c r="R16" s="5"/>
    </row>
    <row r="17" spans="1:24" ht="26.25" customHeight="1" x14ac:dyDescent="0.25">
      <c r="A17" s="2"/>
      <c r="B17" s="3"/>
      <c r="C17" s="6"/>
      <c r="D17" s="6"/>
      <c r="E17" s="59" t="s">
        <v>41</v>
      </c>
      <c r="F17" s="60"/>
      <c r="G17" s="59" t="s">
        <v>41</v>
      </c>
      <c r="H17" s="60"/>
      <c r="I17" s="59" t="s">
        <v>41</v>
      </c>
      <c r="J17" s="60"/>
      <c r="K17" s="59"/>
      <c r="L17" s="60"/>
      <c r="M17" s="59"/>
      <c r="N17" s="60"/>
      <c r="O17" s="3"/>
      <c r="P17" s="3"/>
      <c r="Q17" s="2"/>
      <c r="R17" s="2"/>
    </row>
    <row r="18" spans="1:24" ht="51" customHeight="1" x14ac:dyDescent="0.25">
      <c r="A18" s="7" t="s">
        <v>0</v>
      </c>
      <c r="B18" s="8" t="s">
        <v>1</v>
      </c>
      <c r="C18" s="9" t="s">
        <v>3</v>
      </c>
      <c r="D18" s="10" t="s">
        <v>4</v>
      </c>
      <c r="E18" s="11" t="s">
        <v>20</v>
      </c>
      <c r="F18" s="12" t="s">
        <v>29</v>
      </c>
      <c r="G18" s="11" t="s">
        <v>21</v>
      </c>
      <c r="H18" s="12" t="s">
        <v>22</v>
      </c>
      <c r="I18" s="11" t="s">
        <v>28</v>
      </c>
      <c r="J18" s="12" t="s">
        <v>26</v>
      </c>
      <c r="K18" s="11" t="s">
        <v>27</v>
      </c>
      <c r="L18" s="12" t="s">
        <v>23</v>
      </c>
      <c r="M18" s="11" t="s">
        <v>24</v>
      </c>
      <c r="N18" s="12" t="s">
        <v>25</v>
      </c>
      <c r="O18" s="7" t="s">
        <v>19</v>
      </c>
      <c r="P18" s="9" t="s">
        <v>2</v>
      </c>
      <c r="Q18" s="9" t="s">
        <v>36</v>
      </c>
      <c r="R18" s="10" t="s">
        <v>37</v>
      </c>
      <c r="T18" s="15"/>
      <c r="U18" s="15"/>
      <c r="V18" s="15"/>
      <c r="W18" s="15"/>
      <c r="X18" s="15"/>
    </row>
    <row r="19" spans="1:24" s="30" customFormat="1" ht="39.75" thickBot="1" x14ac:dyDescent="0.3">
      <c r="A19" s="19">
        <v>1</v>
      </c>
      <c r="B19" s="32" t="s">
        <v>42</v>
      </c>
      <c r="C19" s="33" t="s">
        <v>38</v>
      </c>
      <c r="D19" s="22"/>
      <c r="E19" s="18">
        <v>226000</v>
      </c>
      <c r="F19" s="29">
        <f>Таблица2[Цена 1]*Таблица2[Кол- во]</f>
        <v>226000</v>
      </c>
      <c r="G19" s="28">
        <v>282950</v>
      </c>
      <c r="H19" s="23">
        <f>Таблица2[Цена 2]*Таблица2[Кол- во]</f>
        <v>282950</v>
      </c>
      <c r="I19" s="18">
        <v>280716</v>
      </c>
      <c r="J19" s="24">
        <f>Таблица2[Цена 3]*Таблица2[Кол- во]</f>
        <v>280716</v>
      </c>
      <c r="K19" s="25"/>
      <c r="L19" s="24">
        <f>Таблица2[Цена 4]*Таблица2[Кол- во]</f>
        <v>0</v>
      </c>
      <c r="M19" s="25"/>
      <c r="N19" s="24">
        <f>Таблица2[[#This Row],[Цена 5]]*Таблица2[[#This Row],[Кол- во]]</f>
        <v>0</v>
      </c>
      <c r="O19" s="26" t="s">
        <v>40</v>
      </c>
      <c r="P19" s="27">
        <v>1</v>
      </c>
      <c r="Q19" s="20">
        <f t="shared" ref="Q19" si="0">MIN(IF(E19=0,999999,E19),IF(G19=0,999999,G19),IF(I19=0,999999,I19),IF(K19=0,999999,K19),IF(M19=0,999999,M19))</f>
        <v>226000</v>
      </c>
      <c r="R19" s="21">
        <f>Таблица2[Минимальная цена]*Таблица2[Кол- во]</f>
        <v>226000</v>
      </c>
      <c r="T19" s="31"/>
      <c r="U19" s="31"/>
      <c r="V19" s="31"/>
      <c r="W19" s="31"/>
      <c r="X19" s="31"/>
    </row>
    <row r="20" spans="1:24" s="30" customFormat="1" ht="22.5" customHeight="1" thickBot="1" x14ac:dyDescent="0.3">
      <c r="A20" s="6"/>
      <c r="B20" s="13" t="s">
        <v>10</v>
      </c>
      <c r="C20" s="5"/>
      <c r="D20" s="14"/>
      <c r="E20" s="52">
        <f>SUM(Таблица2[На сумму 1])</f>
        <v>226000</v>
      </c>
      <c r="F20" s="53"/>
      <c r="G20" s="52">
        <f>SUM(Таблица2[На сумму 2])</f>
        <v>282950</v>
      </c>
      <c r="H20" s="53"/>
      <c r="I20" s="52">
        <f>SUM(Таблица2[На сумму 3])</f>
        <v>280716</v>
      </c>
      <c r="J20" s="53"/>
      <c r="K20" s="52" t="str">
        <f>IF(SUM(Таблица2[На сумму 4])=0,"",SUM(Таблица2[На сумму 4]))</f>
        <v/>
      </c>
      <c r="L20" s="53"/>
      <c r="M20" s="52" t="str">
        <f>IF(SUM(Таблица2[На сумму 5])=0,"",SUM(Таблица2[На сумму 5]))</f>
        <v/>
      </c>
      <c r="N20" s="53"/>
      <c r="O20" s="5"/>
      <c r="P20" s="5"/>
      <c r="Q20" s="57">
        <f>SUM(Таблица2[На сумму])</f>
        <v>226000</v>
      </c>
      <c r="R20" s="58"/>
      <c r="T20" s="31"/>
      <c r="U20" s="31"/>
      <c r="V20" s="31"/>
      <c r="W20" s="31"/>
      <c r="X20" s="31"/>
    </row>
    <row r="21" spans="1:24" ht="31.5" customHeight="1" x14ac:dyDescent="0.25">
      <c r="T21" s="15"/>
      <c r="U21" s="15"/>
      <c r="V21" s="15"/>
      <c r="W21" s="15"/>
      <c r="X21" s="15"/>
    </row>
    <row r="22" spans="1:24" x14ac:dyDescent="0.25">
      <c r="T22" s="15"/>
      <c r="U22" s="15"/>
      <c r="V22" s="15"/>
      <c r="W22" s="15"/>
      <c r="X22" s="15"/>
    </row>
    <row r="23" spans="1:24" ht="15" customHeight="1" x14ac:dyDescent="0.25">
      <c r="T23" s="15"/>
      <c r="U23" s="15"/>
      <c r="V23" s="15"/>
      <c r="W23" s="15"/>
      <c r="X23" s="15"/>
    </row>
    <row r="24" spans="1:24" x14ac:dyDescent="0.25">
      <c r="B24" s="6"/>
      <c r="C24" s="45" t="s">
        <v>35</v>
      </c>
      <c r="D24" s="45"/>
      <c r="E24" s="45"/>
      <c r="F24" s="45"/>
      <c r="G24" s="45"/>
      <c r="H24" s="65">
        <f>SUM(Таблица2[На сумму])</f>
        <v>226000</v>
      </c>
      <c r="I24" s="65"/>
      <c r="J24" s="65"/>
      <c r="T24" s="15"/>
      <c r="U24" s="15"/>
      <c r="V24" s="15"/>
      <c r="W24" s="15"/>
      <c r="X24" s="15"/>
    </row>
    <row r="25" spans="1:24" x14ac:dyDescent="0.25">
      <c r="B25" s="6"/>
      <c r="C25" s="45" t="s">
        <v>18</v>
      </c>
      <c r="D25" s="45"/>
      <c r="E25" s="45"/>
      <c r="F25" s="45"/>
      <c r="G25" s="45"/>
      <c r="H25" s="64">
        <f>IF((STDEV(E20:N20)/AVERAGE(E20:N20))&gt;0.33,"неоднородна",(STDEV(E20:N20)/AVERAGE(E20:N20)))</f>
        <v>0.12253741963829134</v>
      </c>
      <c r="I25" s="64"/>
      <c r="J25" s="64"/>
      <c r="T25" s="15"/>
      <c r="U25" s="15"/>
      <c r="V25" s="15"/>
      <c r="W25" s="15"/>
      <c r="X25" s="15"/>
    </row>
    <row r="26" spans="1:24" x14ac:dyDescent="0.25">
      <c r="B26" s="6"/>
      <c r="C26" s="61"/>
      <c r="D26" s="61"/>
      <c r="E26" s="61"/>
      <c r="F26" s="61"/>
      <c r="G26" s="17"/>
      <c r="H26" s="63"/>
      <c r="I26" s="63"/>
      <c r="J26" s="63"/>
      <c r="T26" s="15"/>
      <c r="U26" s="15"/>
      <c r="V26" s="15"/>
      <c r="W26" s="15"/>
      <c r="X26" s="15"/>
    </row>
    <row r="27" spans="1:24" x14ac:dyDescent="0.25">
      <c r="B27" s="6"/>
      <c r="C27" s="61"/>
      <c r="D27" s="61"/>
      <c r="E27" s="61"/>
      <c r="F27" s="61"/>
      <c r="G27" s="17"/>
      <c r="H27" s="62"/>
      <c r="I27" s="62"/>
      <c r="J27" s="62"/>
      <c r="T27" s="15"/>
      <c r="U27" s="15"/>
      <c r="V27" s="15"/>
      <c r="W27" s="15"/>
      <c r="X27" s="15"/>
    </row>
    <row r="28" spans="1:24" x14ac:dyDescent="0.25">
      <c r="T28" s="15"/>
      <c r="U28" s="15"/>
      <c r="V28" s="15"/>
      <c r="W28" s="15"/>
      <c r="X28" s="15"/>
    </row>
    <row r="29" spans="1:24" x14ac:dyDescent="0.25">
      <c r="N29" s="16"/>
      <c r="Q29" s="15"/>
      <c r="T29" s="15"/>
      <c r="U29" s="15"/>
      <c r="V29" s="15"/>
      <c r="W29" s="15"/>
      <c r="X29" s="15"/>
    </row>
    <row r="30" spans="1:24" x14ac:dyDescent="0.25">
      <c r="N30" s="16"/>
      <c r="Q30" s="15"/>
      <c r="T30" s="15"/>
      <c r="U30" s="15"/>
      <c r="V30" s="15"/>
      <c r="W30" s="15"/>
      <c r="X30" s="15"/>
    </row>
    <row r="31" spans="1:24" x14ac:dyDescent="0.25">
      <c r="N31" s="16"/>
      <c r="Q31" s="15"/>
      <c r="T31" s="15"/>
      <c r="U31" s="15"/>
      <c r="V31" s="15"/>
      <c r="W31" s="15"/>
      <c r="X31" s="15"/>
    </row>
    <row r="32" spans="1:24" x14ac:dyDescent="0.25">
      <c r="Q32" s="15"/>
      <c r="T32" s="15"/>
      <c r="U32" s="15"/>
      <c r="V32" s="15"/>
      <c r="W32" s="15"/>
      <c r="X32" s="15"/>
    </row>
    <row r="33" spans="9:19" x14ac:dyDescent="0.25">
      <c r="I33" s="16"/>
      <c r="Q33" s="15"/>
    </row>
    <row r="35" spans="9:19" x14ac:dyDescent="0.25">
      <c r="S35" s="15"/>
    </row>
  </sheetData>
  <mergeCells count="41">
    <mergeCell ref="C27:F27"/>
    <mergeCell ref="C24:G24"/>
    <mergeCell ref="C25:G25"/>
    <mergeCell ref="H27:J27"/>
    <mergeCell ref="H26:J26"/>
    <mergeCell ref="H25:J25"/>
    <mergeCell ref="H24:J24"/>
    <mergeCell ref="C26:F26"/>
    <mergeCell ref="K20:L20"/>
    <mergeCell ref="M20:N20"/>
    <mergeCell ref="E16:F16"/>
    <mergeCell ref="C14:R14"/>
    <mergeCell ref="Q20:R20"/>
    <mergeCell ref="M16:N16"/>
    <mergeCell ref="M17:N17"/>
    <mergeCell ref="E20:F20"/>
    <mergeCell ref="G20:H20"/>
    <mergeCell ref="G17:H17"/>
    <mergeCell ref="E17:F17"/>
    <mergeCell ref="K17:L17"/>
    <mergeCell ref="I17:J17"/>
    <mergeCell ref="I20:J20"/>
    <mergeCell ref="A8:R8"/>
    <mergeCell ref="A7:R7"/>
    <mergeCell ref="K16:L16"/>
    <mergeCell ref="I16:J16"/>
    <mergeCell ref="G16:H16"/>
    <mergeCell ref="A10:B10"/>
    <mergeCell ref="A11:B11"/>
    <mergeCell ref="A12:B12"/>
    <mergeCell ref="A13:B13"/>
    <mergeCell ref="A14:B14"/>
    <mergeCell ref="C10:R10"/>
    <mergeCell ref="C11:R11"/>
    <mergeCell ref="C12:R12"/>
    <mergeCell ref="C13:R13"/>
    <mergeCell ref="A1:R1"/>
    <mergeCell ref="A3:R3"/>
    <mergeCell ref="A4:R4"/>
    <mergeCell ref="A6:R6"/>
    <mergeCell ref="A5:R5"/>
  </mergeCells>
  <hyperlinks>
    <hyperlink ref="C19" r:id="rId1" display="https://zakupki44fz.ru/app/okpd2/43.29.19.120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Митрохина Екатерина Александровна</cp:lastModifiedBy>
  <dcterms:created xsi:type="dcterms:W3CDTF">2022-03-02T09:14:33Z</dcterms:created>
  <dcterms:modified xsi:type="dcterms:W3CDTF">2026-06-18T07:00:04Z</dcterms:modified>
</cp:coreProperties>
</file>