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svg" ContentType="application/octet-stream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heevaIA\Desktop\Вентилятор\Документы для LDO\"/>
    </mc:Choice>
  </mc:AlternateContent>
  <bookViews>
    <workbookView xWindow="0" yWindow="0" windowWidth="21570" windowHeight="8145"/>
  </bookViews>
  <sheets>
    <sheet name="Обосонование НМЦК" sheetId="1" r:id="rId1"/>
  </sheets>
  <definedNames>
    <definedName name="_xlnm.Print_Area" localSheetId="0">'Обосонование НМЦК'!$B$1:$P$17</definedName>
  </definedNames>
  <calcPr calcId="152511"/>
</workbook>
</file>

<file path=xl/calcChain.xml><?xml version="1.0" encoding="utf-8"?>
<calcChain xmlns="http://schemas.openxmlformats.org/spreadsheetml/2006/main">
  <c r="L9" i="1" l="1"/>
  <c r="M9" i="1"/>
  <c r="N9" i="1" s="1"/>
  <c r="O9" i="1"/>
  <c r="O10" i="1" l="1"/>
  <c r="N10" i="1" l="1"/>
  <c r="I9" i="1"/>
  <c r="J9" i="1" s="1"/>
  <c r="K9" i="1" s="1"/>
</calcChain>
</file>

<file path=xl/sharedStrings.xml><?xml version="1.0" encoding="utf-8"?>
<sst xmlns="http://schemas.openxmlformats.org/spreadsheetml/2006/main" count="24" uniqueCount="24">
  <si>
    <t>Приложение № 2</t>
  </si>
  <si>
    <t xml:space="preserve">Обоснование начальной (максимальной) цены контракта (Н(М)ЦК)
</t>
  </si>
  <si>
    <t>№</t>
  </si>
  <si>
    <t>Наименование предмета контракта</t>
  </si>
  <si>
    <t>Ед. изм</t>
  </si>
  <si>
    <t>Кол-во</t>
  </si>
  <si>
    <t>Ценовая информация стоимости объекта закупки, (руб) за ед.изм.</t>
  </si>
  <si>
    <t>Оценка однородности совокупности значений выявленных цен, используемых в расчете Н(М)ЦК</t>
  </si>
  <si>
    <t>Н(М)ЦК,  определяемая методом сопоставимых рыночных цен (анализа рынка)</t>
  </si>
  <si>
    <r>
      <t>Средняя арифметическая цена за единицу     &lt;</t>
    </r>
    <r>
      <rPr>
        <b/>
        <i/>
        <sz val="10"/>
        <color indexed="64"/>
        <rFont val="Times New Roman"/>
      </rPr>
      <t>ц</t>
    </r>
    <r>
      <rPr>
        <b/>
        <sz val="10"/>
        <color indexed="64"/>
        <rFont val="Times New Roman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</si>
  <si>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</si>
  <si>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64"/>
        <rFont val="Times New Roman"/>
      </rPr>
      <t xml:space="preserve">         (не должен превышать 33%)</t>
    </r>
  </si>
  <si>
    <r>
      <rPr>
        <b/>
        <sz val="10"/>
        <color indexed="64"/>
        <rFont val="Times New Roman"/>
      </rPr>
      <t>Расчет Н(М)ЦК по формуле</t>
    </r>
    <r>
      <rPr>
        <sz val="10"/>
        <color indexed="64"/>
        <rFont val="Times New Roman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</si>
  <si>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</si>
  <si>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Н(М)ЦК с учетом округления цены за единицу (руб.)</t>
  </si>
  <si>
    <t>Н(М)ЦК по минимальному коммерческому предложению</t>
  </si>
  <si>
    <t>Норматив цены (не более), руб. 
Согласно приказу      № 300 от 03.11.2021 г.</t>
  </si>
  <si>
    <t>Штука</t>
  </si>
  <si>
    <t>ИТОГО:</t>
  </si>
  <si>
    <t>Вентилятор радикальный</t>
  </si>
  <si>
    <t xml:space="preserve">Источник №1   
</t>
  </si>
  <si>
    <t xml:space="preserve">Источник №2   
</t>
  </si>
  <si>
    <t xml:space="preserve">Источник №3 
</t>
  </si>
  <si>
    <t>В результате произведенного расчета, начальная (максимальная) цена контракта с учетом метода сопоставления рыночных цен (по минимальному коммерческому предложению) составила: 18 849,00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</si>
</sst>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;[Red]0.00"/>
    <numFmt numFmtId="165" formatCode="0.00000"/>
    <numFmt numFmtId="166" formatCode="0.0000"/>
  </numFmts>
  <fonts count="18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0"/>
      <color theme="1"/>
      <name val="Times New Roman"/>
    </font>
    <font>
      <sz val="12"/>
      <color theme="1"/>
      <name val="Times New Roman"/>
    </font>
    <font>
      <b/>
      <sz val="14"/>
      <color indexed="64"/>
      <name val="Times New Roman"/>
    </font>
    <font>
      <b/>
      <sz val="10"/>
      <color indexed="64"/>
      <name val="Times New Roman"/>
    </font>
    <font>
      <b/>
      <sz val="8"/>
      <color indexed="64"/>
      <name val="Times New Roman"/>
    </font>
    <font>
      <sz val="10"/>
      <color indexed="64"/>
      <name val="Times New Roman"/>
    </font>
    <font>
      <sz val="10"/>
      <name val="Times New Roman"/>
    </font>
    <font>
      <sz val="9"/>
      <name val="Times New Roman"/>
    </font>
    <font>
      <b/>
      <sz val="12"/>
      <color theme="1"/>
      <name val="Times New Roman"/>
    </font>
    <font>
      <b/>
      <sz val="12"/>
      <color indexed="64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8"/>
      <color indexed="64"/>
      <name val="Times New Roman"/>
    </font>
    <font>
      <b/>
      <i/>
      <sz val="10"/>
      <color indexed="64"/>
      <name val="Times New Roman"/>
    </font>
    <font>
      <i/>
      <sz val="10"/>
      <color indexed="64"/>
      <name val="Times New Roman"/>
    </font>
    <font>
      <b/>
      <sz val="12"/>
      <color indexed="6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12" fillId="0" borderId="0" xfId="0" applyFont="1" applyAlignment="1" applyProtection="1">
      <alignment vertical="top" wrapText="1"/>
      <protection locked="0"/>
    </xf>
    <xf numFmtId="0" fontId="12" fillId="0" borderId="0" xfId="0" applyFont="1"/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 vertical="top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center"/>
    </xf>
    <xf numFmtId="0" fontId="2" fillId="0" borderId="0" xfId="0" applyFont="1"/>
    <xf numFmtId="164" fontId="2" fillId="0" borderId="8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17" fillId="0" borderId="1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media4.svg"/><Relationship Id="rId3" Type="http://schemas.openxmlformats.org/officeDocument/2006/relationships/image" Target="../media/image2.wmf"/><Relationship Id="rId7" Type="http://schemas.openxmlformats.org/officeDocument/2006/relationships/image" Target="../media/image4.wmf"/><Relationship Id="rId2" Type="http://schemas.openxmlformats.org/officeDocument/2006/relationships/image" Target="../media/media1.svg"/><Relationship Id="rId1" Type="http://schemas.openxmlformats.org/officeDocument/2006/relationships/image" Target="../media/image1.wmf"/><Relationship Id="rId6" Type="http://schemas.openxmlformats.org/officeDocument/2006/relationships/image" Target="../media/media3.svg"/><Relationship Id="rId5" Type="http://schemas.openxmlformats.org/officeDocument/2006/relationships/image" Target="../media/image3.wmf"/><Relationship Id="rId4" Type="http://schemas.openxmlformats.org/officeDocument/2006/relationships/image" Target="../media/media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952500</xdr:rowOff>
    </xdr:from>
    <xdr:to>
      <xdr:col>11</xdr:col>
      <xdr:colOff>0</xdr:colOff>
      <xdr:row>7</xdr:row>
      <xdr:rowOff>1304925</xdr:rowOff>
    </xdr:to>
    <xdr:pic>
      <xdr:nvPicPr>
        <xdr:cNvPr id="2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2"/>
            </a:ext>
          </a:extLst>
        </a:blip>
        <a:stretch/>
      </xdr:blipFill>
      <xdr:spPr bwMode="auto">
        <a:xfrm>
          <a:off x="11334750" y="21050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127759</xdr:colOff>
      <xdr:row>7</xdr:row>
      <xdr:rowOff>890543</xdr:rowOff>
    </xdr:from>
    <xdr:to>
      <xdr:col>9</xdr:col>
      <xdr:colOff>1095375</xdr:colOff>
      <xdr:row>7</xdr:row>
      <xdr:rowOff>1314451</xdr:rowOff>
    </xdr:to>
    <xdr:pic>
      <xdr:nvPicPr>
        <xdr:cNvPr id="2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4"/>
            </a:ext>
          </a:extLst>
        </a:blip>
        <a:stretch/>
      </xdr:blipFill>
      <xdr:spPr bwMode="auto">
        <a:xfrm>
          <a:off x="7976359" y="2643143"/>
          <a:ext cx="967616" cy="42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942975</xdr:colOff>
      <xdr:row>7</xdr:row>
      <xdr:rowOff>1571625</xdr:rowOff>
    </xdr:from>
    <xdr:to>
      <xdr:col>11</xdr:col>
      <xdr:colOff>1409699</xdr:colOff>
      <xdr:row>7</xdr:row>
      <xdr:rowOff>1933575</xdr:rowOff>
    </xdr:to>
    <xdr:pic>
      <xdr:nvPicPr>
        <xdr:cNvPr id="21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6"/>
            </a:ext>
          </a:extLst>
        </a:blip>
        <a:stretch/>
      </xdr:blipFill>
      <xdr:spPr bwMode="auto">
        <a:xfrm>
          <a:off x="10306049" y="33242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7</xdr:row>
      <xdr:rowOff>1400175</xdr:rowOff>
    </xdr:from>
    <xdr:to>
      <xdr:col>11</xdr:col>
      <xdr:colOff>419100</xdr:colOff>
      <xdr:row>7</xdr:row>
      <xdr:rowOff>1628775</xdr:rowOff>
    </xdr:to>
    <xdr:pic>
      <xdr:nvPicPr>
        <xdr:cNvPr id="217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8"/>
            </a:ext>
          </a:extLst>
        </a:blip>
        <a:stretch/>
      </xdr:blipFill>
      <xdr:spPr bwMode="auto">
        <a:xfrm>
          <a:off x="12534900" y="25527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1"/>
  <sheetViews>
    <sheetView tabSelected="1" topLeftCell="D7" workbookViewId="0">
      <selection activeCell="L10" sqref="L10:M10"/>
    </sheetView>
  </sheetViews>
  <sheetFormatPr defaultColWidth="9.140625" defaultRowHeight="12.75" x14ac:dyDescent="0.2"/>
  <cols>
    <col min="1" max="1" width="5.28515625" style="1" customWidth="1"/>
    <col min="2" max="2" width="4.28515625" style="1" customWidth="1"/>
    <col min="3" max="3" width="17" style="1" customWidth="1"/>
    <col min="4" max="4" width="10.7109375" style="1" customWidth="1"/>
    <col min="5" max="5" width="5.85546875" style="1" customWidth="1"/>
    <col min="6" max="8" width="12.140625" style="1" customWidth="1"/>
    <col min="9" max="9" width="20.7109375" style="1" customWidth="1"/>
    <col min="10" max="10" width="17" style="1" customWidth="1"/>
    <col min="11" max="11" width="15.28515625" style="1" customWidth="1"/>
    <col min="12" max="12" width="18.140625" style="1" customWidth="1"/>
    <col min="13" max="13" width="12" style="1" customWidth="1"/>
    <col min="14" max="15" width="18.5703125" style="1" customWidth="1"/>
    <col min="16" max="16" width="17.28515625" style="1" customWidth="1"/>
    <col min="17" max="17" width="27.28515625" style="1" customWidth="1"/>
    <col min="18" max="16384" width="9.140625" style="1"/>
  </cols>
  <sheetData>
    <row r="1" spans="2:17" ht="25.5" customHeight="1" x14ac:dyDescent="0.2">
      <c r="L1" s="44" t="s">
        <v>0</v>
      </c>
      <c r="M1" s="44"/>
      <c r="N1" s="44"/>
      <c r="O1" s="44"/>
      <c r="P1" s="44"/>
    </row>
    <row r="3" spans="2:17" ht="8.25" customHeight="1" x14ac:dyDescent="0.2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2:17" ht="3.75" customHeight="1" x14ac:dyDescent="0.2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2:17" ht="6.75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7" ht="42" customHeight="1" x14ac:dyDescent="0.2">
      <c r="B6" s="46" t="s">
        <v>1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2:17" ht="39" customHeight="1" thickBot="1" x14ac:dyDescent="0.25">
      <c r="B7" s="47" t="s">
        <v>2</v>
      </c>
      <c r="C7" s="48" t="s">
        <v>3</v>
      </c>
      <c r="D7" s="47" t="s">
        <v>4</v>
      </c>
      <c r="E7" s="47" t="s">
        <v>5</v>
      </c>
      <c r="F7" s="47" t="s">
        <v>6</v>
      </c>
      <c r="G7" s="47"/>
      <c r="H7" s="47"/>
      <c r="I7" s="51" t="s">
        <v>7</v>
      </c>
      <c r="J7" s="51"/>
      <c r="K7" s="51"/>
      <c r="L7" s="52" t="s">
        <v>8</v>
      </c>
      <c r="M7" s="52"/>
      <c r="N7" s="52"/>
      <c r="O7" s="52"/>
      <c r="P7" s="53"/>
    </row>
    <row r="8" spans="2:17" ht="162" customHeight="1" x14ac:dyDescent="0.2">
      <c r="B8" s="47"/>
      <c r="C8" s="49"/>
      <c r="D8" s="50"/>
      <c r="E8" s="50"/>
      <c r="F8" s="4" t="s">
        <v>20</v>
      </c>
      <c r="G8" s="4" t="s">
        <v>21</v>
      </c>
      <c r="H8" s="3" t="s">
        <v>22</v>
      </c>
      <c r="I8" s="3" t="s">
        <v>9</v>
      </c>
      <c r="J8" s="3" t="s">
        <v>10</v>
      </c>
      <c r="K8" s="3" t="s">
        <v>11</v>
      </c>
      <c r="L8" s="5" t="s">
        <v>12</v>
      </c>
      <c r="M8" s="6" t="s">
        <v>13</v>
      </c>
      <c r="N8" s="6" t="s">
        <v>14</v>
      </c>
      <c r="O8" s="7" t="s">
        <v>15</v>
      </c>
      <c r="P8" s="8" t="s">
        <v>16</v>
      </c>
    </row>
    <row r="9" spans="2:17" ht="24.95" customHeight="1" x14ac:dyDescent="0.2">
      <c r="B9" s="9">
        <v>1</v>
      </c>
      <c r="C9" s="10" t="s">
        <v>19</v>
      </c>
      <c r="D9" s="9" t="s">
        <v>17</v>
      </c>
      <c r="E9" s="9">
        <v>1</v>
      </c>
      <c r="F9" s="11">
        <v>19293</v>
      </c>
      <c r="G9" s="11">
        <v>19550</v>
      </c>
      <c r="H9" s="11">
        <v>18849</v>
      </c>
      <c r="I9" s="12">
        <f>(F9+G9+H9)/3</f>
        <v>19230.666666666668</v>
      </c>
      <c r="J9" s="13">
        <f>SQRT(((SUM((POWER(F9-I9,2)),(POWER(G9-I9,2)),(POWER(H9-I9,2)))/(COLUMNS(F9:H9)-1))))</f>
        <v>354.63267380958195</v>
      </c>
      <c r="K9" s="13">
        <f>J9/I9*100</f>
        <v>1.8440997390084339</v>
      </c>
      <c r="L9" s="14">
        <f>ROUND((F9+G9+H9)/3, 2)</f>
        <v>19230.669999999998</v>
      </c>
      <c r="M9" s="14">
        <f>L9</f>
        <v>19230.669999999998</v>
      </c>
      <c r="N9" s="14">
        <f>ROUND(M9*E9, 2)</f>
        <v>19230.669999999998</v>
      </c>
      <c r="O9" s="15">
        <f>ROUND(H9*E9, 2)</f>
        <v>18849</v>
      </c>
      <c r="P9" s="39">
        <v>274500</v>
      </c>
      <c r="Q9" s="16"/>
    </row>
    <row r="10" spans="2:17" ht="31.5" customHeight="1" x14ac:dyDescent="0.2">
      <c r="B10" s="17"/>
      <c r="C10" s="17"/>
      <c r="D10" s="18"/>
      <c r="E10" s="19"/>
      <c r="F10" s="20"/>
      <c r="G10" s="20"/>
      <c r="H10" s="20"/>
      <c r="I10" s="21"/>
      <c r="J10" s="22"/>
      <c r="K10" s="22"/>
      <c r="L10" s="40" t="s">
        <v>18</v>
      </c>
      <c r="M10" s="40"/>
      <c r="N10" s="23">
        <f>SUM(N9:N9)</f>
        <v>19230.669999999998</v>
      </c>
      <c r="O10" s="23">
        <f>SUM(O9:O9)</f>
        <v>18849</v>
      </c>
      <c r="P10" s="23"/>
    </row>
    <row r="11" spans="2:17" ht="41.25" customHeight="1" x14ac:dyDescent="0.2">
      <c r="B11" s="17"/>
      <c r="C11" s="17"/>
      <c r="D11" s="18"/>
      <c r="E11" s="19"/>
      <c r="F11" s="20"/>
      <c r="G11" s="20"/>
      <c r="H11" s="20"/>
      <c r="I11" s="21"/>
      <c r="J11" s="22"/>
      <c r="K11" s="22"/>
      <c r="L11" s="24"/>
      <c r="M11" s="24"/>
      <c r="N11" s="20"/>
      <c r="O11" s="20"/>
      <c r="P11" s="20"/>
    </row>
    <row r="12" spans="2:17" ht="42.75" customHeight="1" x14ac:dyDescent="0.25">
      <c r="B12" s="25"/>
      <c r="C12" s="25"/>
      <c r="D12" s="25"/>
      <c r="E12" s="25"/>
      <c r="F12" s="25"/>
      <c r="G12" s="25"/>
      <c r="H12" s="25"/>
      <c r="I12" s="41" t="s">
        <v>23</v>
      </c>
      <c r="J12" s="42"/>
      <c r="K12" s="42"/>
      <c r="L12" s="42"/>
      <c r="M12" s="42"/>
      <c r="N12" s="42"/>
      <c r="O12" s="42"/>
      <c r="P12" s="43"/>
    </row>
    <row r="13" spans="2:17" ht="42.75" customHeight="1" x14ac:dyDescent="0.25">
      <c r="B13" s="26"/>
      <c r="C13" s="26"/>
      <c r="D13" s="26"/>
      <c r="E13" s="27"/>
      <c r="F13" s="28"/>
      <c r="G13" s="29"/>
      <c r="H13" s="30"/>
      <c r="I13" s="31"/>
      <c r="J13" s="32"/>
      <c r="K13" s="32"/>
      <c r="L13" s="32"/>
      <c r="M13" s="30"/>
      <c r="N13" s="30"/>
      <c r="O13" s="30"/>
      <c r="P13" s="30"/>
    </row>
    <row r="14" spans="2:17" s="33" customFormat="1" ht="15.75" x14ac:dyDescent="0.25">
      <c r="B14" s="34"/>
      <c r="C14" s="34"/>
      <c r="D14" s="34"/>
      <c r="E14" s="27"/>
      <c r="F14" s="28"/>
      <c r="G14" s="29"/>
      <c r="H14" s="30"/>
      <c r="I14" s="35"/>
      <c r="J14" s="35"/>
      <c r="K14" s="35"/>
      <c r="L14" s="35"/>
      <c r="M14" s="30"/>
      <c r="N14" s="30"/>
      <c r="O14" s="30"/>
      <c r="P14" s="30"/>
      <c r="Q14" s="36"/>
    </row>
    <row r="15" spans="2:17" s="37" customFormat="1" ht="15.75" x14ac:dyDescent="0.25">
      <c r="B15" s="34"/>
      <c r="C15" s="34"/>
      <c r="D15" s="34"/>
      <c r="E15" s="27"/>
      <c r="F15" s="28"/>
      <c r="G15" s="29"/>
      <c r="H15" s="30"/>
      <c r="I15" s="35"/>
      <c r="J15" s="35"/>
      <c r="K15" s="35"/>
      <c r="L15" s="35"/>
      <c r="M15" s="30"/>
      <c r="N15" s="30"/>
      <c r="O15" s="30"/>
      <c r="P15" s="30"/>
      <c r="Q15" s="36"/>
    </row>
    <row r="16" spans="2:17" ht="18" customHeight="1" x14ac:dyDescent="0.2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2:16" s="30" customFormat="1" ht="7.15" customHeight="1" x14ac:dyDescent="0.25">
      <c r="B17" s="26"/>
      <c r="C17" s="26"/>
      <c r="D17" s="26"/>
      <c r="E17" s="27"/>
      <c r="F17" s="28"/>
      <c r="G17" s="29"/>
      <c r="I17" s="31"/>
      <c r="J17" s="32"/>
      <c r="K17" s="32"/>
      <c r="L17" s="32"/>
    </row>
    <row r="18" spans="2:16" s="30" customFormat="1" ht="12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2:16" s="30" customFormat="1" ht="10.9" hidden="1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2:16" ht="19.5" customHeight="1" x14ac:dyDescent="0.2"/>
    <row r="21" spans="2:16" s="30" customFormat="1" ht="15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</sheetData>
  <mergeCells count="12">
    <mergeCell ref="L10:M10"/>
    <mergeCell ref="I12:P12"/>
    <mergeCell ref="L1:P1"/>
    <mergeCell ref="B3:P4"/>
    <mergeCell ref="B6:P6"/>
    <mergeCell ref="B7:B8"/>
    <mergeCell ref="C7:C8"/>
    <mergeCell ref="D7:D8"/>
    <mergeCell ref="E7:E8"/>
    <mergeCell ref="F7:H7"/>
    <mergeCell ref="I7:K7"/>
    <mergeCell ref="L7:P7"/>
  </mergeCells>
  <pageMargins left="0.5118110236220472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Обосонование НМЦК</vt:lpstr>
      <vt:lpstr>'Обосонование НМЦК'!Область_печати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Михеева  Ирина Алексеевна</cp:lastModifiedBy>
  <cp:revision>1</cp:revision>
  <dcterms:created xsi:type="dcterms:W3CDTF">2014-01-15T18:15:09Z</dcterms:created>
  <dcterms:modified xsi:type="dcterms:W3CDTF">2026-06-26T04:07:07Z</dcterms:modified>
</cp:coreProperties>
</file>