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varova_EV\Desktop\Шины 18282,50\"/>
    </mc:Choice>
  </mc:AlternateContent>
  <bookViews>
    <workbookView xWindow="360" yWindow="15" windowWidth="20955" windowHeight="9720" activeTab="1"/>
  </bookViews>
  <sheets>
    <sheet name="Расчет цены" sheetId="1" r:id="rId1"/>
    <sheet name="612 355,00" sheetId="2" r:id="rId2"/>
  </sheets>
  <calcPr calcId="162913" refMode="R1C1"/>
</workbook>
</file>

<file path=xl/calcChain.xml><?xml version="1.0" encoding="utf-8"?>
<calcChain xmlns="http://schemas.openxmlformats.org/spreadsheetml/2006/main">
  <c r="K5" i="2" l="1"/>
  <c r="L5" i="2" s="1"/>
  <c r="M5" i="2" s="1"/>
  <c r="N5" i="2" s="1"/>
  <c r="N6" i="2" s="1"/>
  <c r="H5" i="2"/>
  <c r="I5" i="2" s="1"/>
  <c r="J5" i="2" s="1"/>
  <c r="Q6" i="1"/>
  <c r="R6" i="1" s="1"/>
  <c r="S6" i="1" s="1"/>
  <c r="T6" i="1" s="1"/>
  <c r="O6" i="1"/>
  <c r="P6" i="1" s="1"/>
  <c r="N6" i="1"/>
  <c r="R5" i="1"/>
  <c r="S5" i="1" s="1"/>
  <c r="T5" i="1" s="1"/>
  <c r="T7" i="1" s="1"/>
  <c r="Q5" i="1"/>
  <c r="N5" i="1"/>
  <c r="O5" i="1" s="1"/>
  <c r="P5" i="1" s="1"/>
</calcChain>
</file>

<file path=xl/sharedStrings.xml><?xml version="1.0" encoding="utf-8"?>
<sst xmlns="http://schemas.openxmlformats.org/spreadsheetml/2006/main" count="59" uniqueCount="41">
  <si>
    <t>Обоснование начальной (максимальной) цены контракта</t>
  </si>
  <si>
    <t>№</t>
  </si>
  <si>
    <t>Наименование предмета контракта</t>
  </si>
  <si>
    <t>Существенные условия исполнения контракта</t>
  </si>
  <si>
    <t>Ед. изм</t>
  </si>
  <si>
    <t>Кол-во</t>
  </si>
  <si>
    <t>Коммерческие предложения (руб./ед.изм.)</t>
  </si>
  <si>
    <t>Данные реестра контрактов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</si>
  <si>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</si>
  <si>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</si>
  <si>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>Поставщик №1 вх.01-05-2680/13-0 от 29.10.2013г.</t>
  </si>
  <si>
    <t>Поставщик №2 вх.01-05-2773/13 от 01.11.2013г</t>
  </si>
  <si>
    <t>Поставщик №3 вх.01-05-2682/13 от 29.10.2013г.</t>
  </si>
  <si>
    <t>Поставщик №4 вх.01-05-3533/13-0 от 12.12.2013г</t>
  </si>
  <si>
    <t>Поставщик №5 вх.01-05-3534/13-0 от 12.12.2013г</t>
  </si>
  <si>
    <t>Поставщик №6 вх.01-05-35342/13-0 от 12.12.2013г</t>
  </si>
  <si>
    <t>Номер сведений о контракте 0372100049613000693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</si>
  <si>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</si>
  <si>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</si>
  <si>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</si>
  <si>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rFont val="Times New Roman"/>
      </rPr>
      <t xml:space="preserve">         (не должен превышать 33%)</t>
    </r>
  </si>
  <si>
    <r>
      <rPr>
        <b/>
        <sz val="10"/>
        <rFont val="Times New Roman"/>
      </rPr>
      <t>Расчет НМЦК по формуле</t>
    </r>
    <r>
      <rPr>
        <sz val="10"/>
        <rFont val="Times New Roman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</si>
  <si>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</si>
  <si>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</si>
  <si>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</si>
  <si>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r>
      <t>Держатель для двусторонней иглы многоразовый</t>
    </r>
    <r>
      <rPr>
        <b/>
        <sz val="9"/>
        <color indexed="2"/>
        <rFont val="Times New Roman"/>
      </rPr>
      <t xml:space="preserve"> </t>
    </r>
  </si>
  <si>
    <t xml:space="preserve">Стандартный многоразовый держатель с резьбой для двусторонней иглы, обеспечивающий винтовую фиксацию и кнопкой для автоматического сброса иглы. Центрированное расположение резьбы для иглы. </t>
  </si>
  <si>
    <t>Шт.</t>
  </si>
  <si>
    <t>Держатель для двусторонней иглы одноразовый</t>
  </si>
  <si>
    <t>Стандартный одноразовый держатель с резьбой для двусторонней иглы, обеспечивающий винтовую фиксацию, центральное расположение отверстия/резьбы для иглы. Имеет гладкоскошенный дистальный конец для более конгруентного доступа в глубокие вены.</t>
  </si>
  <si>
    <t>В результате проведенного расчета Н(М)ЦК, ЦКЕП контракта составила, руб.: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</si>
  <si>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</si>
  <si>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</si>
  <si>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>Источник информации о цене (руб./ед.изм.)</t>
  </si>
  <si>
    <t>шт</t>
  </si>
  <si>
    <t>Н(М)ЦК закупки по минимальному предложению, в связи с выделенным ЛБО составила, руб.:</t>
  </si>
  <si>
    <t xml:space="preserve">Коммерческое предложение №1  ИП Коренева 
</t>
  </si>
  <si>
    <t>Ценовая информация  №2 Колеса даром</t>
  </si>
  <si>
    <t>Ценовая информация  №3 Мосавтошина</t>
  </si>
  <si>
    <t>Приобретение запасных частей для транспортных средств (шины):</t>
  </si>
  <si>
    <t xml:space="preserve">Автомобильные шины  зимние шипы 195/65/R15 для транспортного средства Nissan Almera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</si>
</sst>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0" x14ac:knownFonts="1">
    <font>
      <sz val="11"/>
      <color theme="1"/>
      <name val="Calibri"/>
      <scheme val="minor"/>
    </font>
    <font>
      <sz val="10"/>
      <color theme="1"/>
      <name val="Times New Roman"/>
    </font>
    <font>
      <b/>
      <sz val="10"/>
      <color theme="1"/>
      <name val="Times New Roman"/>
    </font>
    <font>
      <b/>
      <sz val="12"/>
      <color theme="1"/>
      <name val="Times New Roman"/>
    </font>
    <font>
      <b/>
      <sz val="12"/>
      <name val="Times New Roman"/>
    </font>
    <font>
      <b/>
      <sz val="10"/>
      <name val="Times New Roman"/>
    </font>
    <font>
      <sz val="10"/>
      <name val="Times New Roman"/>
    </font>
    <font>
      <sz val="9"/>
      <color theme="1"/>
      <name val="Times New Roman"/>
    </font>
    <font>
      <i/>
      <sz val="10"/>
      <name val="Times New Roman"/>
    </font>
    <font>
      <b/>
      <sz val="9"/>
      <color indexed="2"/>
      <name val="Times New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wrapText="1"/>
    </xf>
    <xf numFmtId="2" fontId="3" fillId="0" borderId="0" xfId="0" applyNumberFormat="1" applyFont="1" applyAlignment="1">
      <alignment vertical="center"/>
    </xf>
    <xf numFmtId="0" fontId="3" fillId="0" borderId="1" xfId="0" applyFont="1" applyBorder="1" applyAlignment="1">
      <alignment vertical="center"/>
    </xf>
    <xf numFmtId="2" fontId="5" fillId="0" borderId="3" xfId="0" applyNumberFormat="1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5" fillId="0" borderId="3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2" fontId="6" fillId="0" borderId="7" xfId="0" applyNumberFormat="1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top" wrapText="1"/>
    </xf>
    <xf numFmtId="4" fontId="1" fillId="0" borderId="3" xfId="0" applyNumberFormat="1" applyFont="1" applyBorder="1" applyAlignment="1">
      <alignment horizontal="center" vertical="top"/>
    </xf>
    <xf numFmtId="164" fontId="5" fillId="0" borderId="3" xfId="0" applyNumberFormat="1" applyFont="1" applyBorder="1" applyAlignment="1">
      <alignment horizontal="center" vertical="top" wrapText="1"/>
    </xf>
    <xf numFmtId="0" fontId="1" fillId="0" borderId="0" xfId="0" applyFont="1" applyAlignment="1">
      <alignment vertical="center"/>
    </xf>
    <xf numFmtId="0" fontId="2" fillId="0" borderId="3" xfId="0" applyFont="1" applyBorder="1" applyAlignment="1">
      <alignment horizontal="left" vertical="top"/>
    </xf>
    <xf numFmtId="0" fontId="1" fillId="0" borderId="0" xfId="0" applyFont="1" applyAlignment="1">
      <alignment vertical="top"/>
    </xf>
    <xf numFmtId="2" fontId="2" fillId="0" borderId="0" xfId="0" applyNumberFormat="1" applyFont="1"/>
    <xf numFmtId="0" fontId="1" fillId="0" borderId="2" xfId="0" applyFont="1" applyBorder="1" applyAlignment="1">
      <alignment wrapText="1"/>
    </xf>
    <xf numFmtId="0" fontId="1" fillId="0" borderId="0" xfId="0" applyFont="1" applyAlignment="1">
      <alignment wrapText="1"/>
    </xf>
    <xf numFmtId="0" fontId="6" fillId="0" borderId="5" xfId="0" applyFont="1" applyBorder="1" applyAlignment="1">
      <alignment horizontal="left" vertical="top" wrapText="1"/>
    </xf>
    <xf numFmtId="0" fontId="6" fillId="0" borderId="3" xfId="0" applyFont="1" applyBorder="1" applyAlignment="1">
      <alignment wrapText="1"/>
    </xf>
    <xf numFmtId="0" fontId="6" fillId="0" borderId="3" xfId="0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top" wrapText="1"/>
    </xf>
    <xf numFmtId="2" fontId="6" fillId="0" borderId="3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vertical="center"/>
    </xf>
    <xf numFmtId="4" fontId="2" fillId="0" borderId="0" xfId="0" applyNumberFormat="1" applyFont="1"/>
    <xf numFmtId="0" fontId="3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0" fillId="0" borderId="6" xfId="0" applyBorder="1"/>
    <xf numFmtId="0" fontId="0" fillId="0" borderId="7" xfId="0" applyBorder="1"/>
    <xf numFmtId="0" fontId="5" fillId="0" borderId="9" xfId="0" applyFont="1" applyBorder="1" applyAlignment="1">
      <alignment horizontal="left" vertical="top" wrapText="1"/>
    </xf>
    <xf numFmtId="0" fontId="1" fillId="0" borderId="1" xfId="0" applyFont="1" applyBorder="1"/>
    <xf numFmtId="0" fontId="1" fillId="0" borderId="10" xfId="0" applyFont="1" applyBorder="1"/>
    <xf numFmtId="0" fontId="2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6" xfId="0" applyFont="1" applyBorder="1"/>
    <xf numFmtId="0" fontId="1" fillId="0" borderId="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media4.svg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image" Target="../media/media1.svg"/><Relationship Id="rId1" Type="http://schemas.openxmlformats.org/officeDocument/2006/relationships/image" Target="../media/image1.png"/><Relationship Id="rId6" Type="http://schemas.openxmlformats.org/officeDocument/2006/relationships/image" Target="../media/media3.svg"/><Relationship Id="rId5" Type="http://schemas.openxmlformats.org/officeDocument/2006/relationships/image" Target="../media/image3.png"/><Relationship Id="rId4" Type="http://schemas.openxmlformats.org/officeDocument/2006/relationships/image" Target="../media/media2.sv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media3.svg"/><Relationship Id="rId3" Type="http://schemas.openxmlformats.org/officeDocument/2006/relationships/image" Target="../media/image4.png"/><Relationship Id="rId7" Type="http://schemas.openxmlformats.org/officeDocument/2006/relationships/image" Target="../media/image3.png"/><Relationship Id="rId2" Type="http://schemas.openxmlformats.org/officeDocument/2006/relationships/image" Target="../media/media1.svg"/><Relationship Id="rId1" Type="http://schemas.openxmlformats.org/officeDocument/2006/relationships/image" Target="../media/image1.png"/><Relationship Id="rId6" Type="http://schemas.openxmlformats.org/officeDocument/2006/relationships/image" Target="../media/media2.svg"/><Relationship Id="rId5" Type="http://schemas.openxmlformats.org/officeDocument/2006/relationships/image" Target="../media/image2.png"/><Relationship Id="rId4" Type="http://schemas.openxmlformats.org/officeDocument/2006/relationships/image" Target="../media/media4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</xdr:row>
      <xdr:rowOff>954434</xdr:rowOff>
    </xdr:from>
    <xdr:to>
      <xdr:col>16</xdr:col>
      <xdr:colOff>18229</xdr:colOff>
      <xdr:row>3</xdr:row>
      <xdr:rowOff>1301501</xdr:rowOff>
    </xdr:to>
    <xdr:pic>
      <xdr:nvPicPr>
        <xdr:cNvPr id="253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:w="http://schemas.openxmlformats.org/wordprocessingml/2006/main" xmlns:m="http://schemas.openxmlformats.org/officeDocument/2006/math" xmlns="" r:embed="rId2"/>
            </a:ext>
          </a:extLst>
        </a:blip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14</xdr:col>
      <xdr:colOff>18557</xdr:colOff>
      <xdr:row>3</xdr:row>
      <xdr:rowOff>922883</xdr:rowOff>
    </xdr:from>
    <xdr:to>
      <xdr:col>14</xdr:col>
      <xdr:colOff>991334</xdr:colOff>
      <xdr:row>3</xdr:row>
      <xdr:rowOff>1364605</xdr:rowOff>
    </xdr:to>
    <xdr:pic>
      <xdr:nvPicPr>
        <xdr:cNvPr id="2534" name="Picture 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:w="http://schemas.openxmlformats.org/wordprocessingml/2006/main" xmlns:m="http://schemas.openxmlformats.org/officeDocument/2006/math" xmlns="" r:embed="rId4"/>
            </a:ext>
          </a:extLst>
        </a:blip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16</xdr:col>
      <xdr:colOff>17300</xdr:colOff>
      <xdr:row>3</xdr:row>
      <xdr:rowOff>1601241</xdr:rowOff>
    </xdr:from>
    <xdr:to>
      <xdr:col>16</xdr:col>
      <xdr:colOff>1427354</xdr:colOff>
      <xdr:row>3</xdr:row>
      <xdr:rowOff>1964084</xdr:rowOff>
    </xdr:to>
    <xdr:pic>
      <xdr:nvPicPr>
        <xdr:cNvPr id="2535" name="Picture 5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96DAC541-7B7A-43D3-8B79-37D633B846F1}">
              <asvg:svgBlip xmlns:asvg="http://schemas.microsoft.com/office/drawing/2016/SVG/main" xmlns:w="http://schemas.openxmlformats.org/wordprocessingml/2006/main" xmlns:m="http://schemas.openxmlformats.org/officeDocument/2006/math" xmlns="" r:embed="rId6"/>
            </a:ext>
          </a:extLst>
        </a:blip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16</xdr:col>
      <xdr:colOff>288930</xdr:colOff>
      <xdr:row>3</xdr:row>
      <xdr:rowOff>1238398</xdr:rowOff>
    </xdr:from>
    <xdr:to>
      <xdr:col>16</xdr:col>
      <xdr:colOff>434260</xdr:colOff>
      <xdr:row>3</xdr:row>
      <xdr:rowOff>1467147</xdr:rowOff>
    </xdr:to>
    <xdr:pic>
      <xdr:nvPicPr>
        <xdr:cNvPr id="2536" name="Picture 6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96DAC541-7B7A-43D3-8B79-37D633B846F1}">
              <asvg:svgBlip xmlns:asvg="http://schemas.microsoft.com/office/drawing/2016/SVG/main" xmlns:w="http://schemas.openxmlformats.org/wordprocessingml/2006/main" xmlns:m="http://schemas.openxmlformats.org/officeDocument/2006/math" xmlns="" r:embed="rId8"/>
            </a:ext>
          </a:extLst>
        </a:blip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954432</xdr:rowOff>
    </xdr:from>
    <xdr:to>
      <xdr:col>8</xdr:col>
      <xdr:colOff>18732</xdr:colOff>
      <xdr:row>2</xdr:row>
      <xdr:rowOff>1301500</xdr:rowOff>
    </xdr:to>
    <xdr:pic>
      <xdr:nvPicPr>
        <xdr:cNvPr id="4939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:w="http://schemas.openxmlformats.org/wordprocessingml/2006/main" xmlns:m="http://schemas.openxmlformats.org/officeDocument/2006/math" xmlns="" r:embed="rId2"/>
            </a:ext>
          </a:extLst>
        </a:blip>
        <a:stretch/>
      </xdr:blipFill>
      <xdr:spPr bwMode="auto">
        <a:xfrm>
          <a:off x="6360583" y="1949267"/>
          <a:ext cx="1055899" cy="347067"/>
        </a:xfrm>
        <a:prstGeom prst="rect">
          <a:avLst/>
        </a:prstGeom>
        <a:noFill/>
      </xdr:spPr>
    </xdr:pic>
    <xdr:clientData/>
  </xdr:twoCellAnchor>
  <xdr:twoCellAnchor>
    <xdr:from>
      <xdr:col>8</xdr:col>
      <xdr:colOff>295933</xdr:colOff>
      <xdr:row>2</xdr:row>
      <xdr:rowOff>1238397</xdr:rowOff>
    </xdr:from>
    <xdr:to>
      <xdr:col>8</xdr:col>
      <xdr:colOff>444390</xdr:colOff>
      <xdr:row>2</xdr:row>
      <xdr:rowOff>1467146</xdr:rowOff>
    </xdr:to>
    <xdr:pic>
      <xdr:nvPicPr>
        <xdr:cNvPr id="4940" name="Picture 6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:w="http://schemas.openxmlformats.org/wordprocessingml/2006/main" xmlns:m="http://schemas.openxmlformats.org/officeDocument/2006/math" xmlns="" r:embed="rId4"/>
            </a:ext>
          </a:extLst>
        </a:blip>
        <a:stretch/>
      </xdr:blipFill>
      <xdr:spPr bwMode="auto">
        <a:xfrm>
          <a:off x="7693684" y="2233231"/>
          <a:ext cx="148455" cy="228748"/>
        </a:xfrm>
        <a:prstGeom prst="rect">
          <a:avLst/>
        </a:prstGeom>
        <a:noFill/>
      </xdr:spPr>
    </xdr:pic>
    <xdr:clientData/>
  </xdr:twoCellAnchor>
  <xdr:twoCellAnchor>
    <xdr:from>
      <xdr:col>7</xdr:col>
      <xdr:colOff>0</xdr:colOff>
      <xdr:row>2</xdr:row>
      <xdr:rowOff>954432</xdr:rowOff>
    </xdr:from>
    <xdr:to>
      <xdr:col>8</xdr:col>
      <xdr:colOff>18732</xdr:colOff>
      <xdr:row>2</xdr:row>
      <xdr:rowOff>1301500</xdr:rowOff>
    </xdr:to>
    <xdr:pic>
      <xdr:nvPicPr>
        <xdr:cNvPr id="4941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:w="http://schemas.openxmlformats.org/wordprocessingml/2006/main" xmlns:m="http://schemas.openxmlformats.org/officeDocument/2006/math" xmlns="" r:embed="rId2"/>
            </a:ext>
          </a:extLst>
        </a:blip>
        <a:stretch/>
      </xdr:blipFill>
      <xdr:spPr bwMode="auto">
        <a:xfrm>
          <a:off x="6360583" y="1949267"/>
          <a:ext cx="1055899" cy="347067"/>
        </a:xfrm>
        <a:prstGeom prst="rect">
          <a:avLst/>
        </a:prstGeom>
        <a:noFill/>
      </xdr:spPr>
    </xdr:pic>
    <xdr:clientData/>
  </xdr:twoCellAnchor>
  <xdr:twoCellAnchor>
    <xdr:from>
      <xdr:col>8</xdr:col>
      <xdr:colOff>295933</xdr:colOff>
      <xdr:row>2</xdr:row>
      <xdr:rowOff>1238397</xdr:rowOff>
    </xdr:from>
    <xdr:to>
      <xdr:col>8</xdr:col>
      <xdr:colOff>444390</xdr:colOff>
      <xdr:row>2</xdr:row>
      <xdr:rowOff>1467146</xdr:rowOff>
    </xdr:to>
    <xdr:pic>
      <xdr:nvPicPr>
        <xdr:cNvPr id="4942" name="Picture 6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:w="http://schemas.openxmlformats.org/wordprocessingml/2006/main" xmlns:m="http://schemas.openxmlformats.org/officeDocument/2006/math" xmlns="" r:embed="rId4"/>
            </a:ext>
          </a:extLst>
        </a:blip>
        <a:stretch/>
      </xdr:blipFill>
      <xdr:spPr bwMode="auto">
        <a:xfrm>
          <a:off x="7693684" y="2233231"/>
          <a:ext cx="148455" cy="228748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2</xdr:row>
      <xdr:rowOff>954432</xdr:rowOff>
    </xdr:from>
    <xdr:to>
      <xdr:col>10</xdr:col>
      <xdr:colOff>18229</xdr:colOff>
      <xdr:row>2</xdr:row>
      <xdr:rowOff>1301500</xdr:rowOff>
    </xdr:to>
    <xdr:pic>
      <xdr:nvPicPr>
        <xdr:cNvPr id="494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:w="http://schemas.openxmlformats.org/wordprocessingml/2006/main" xmlns:m="http://schemas.openxmlformats.org/officeDocument/2006/math" xmlns="" r:embed="rId2"/>
            </a:ext>
          </a:extLst>
        </a:blip>
        <a:stretch/>
      </xdr:blipFill>
      <xdr:spPr bwMode="auto">
        <a:xfrm>
          <a:off x="8424333" y="1949267"/>
          <a:ext cx="970730" cy="347067"/>
        </a:xfrm>
        <a:prstGeom prst="rect">
          <a:avLst/>
        </a:prstGeom>
        <a:noFill/>
      </xdr:spPr>
    </xdr:pic>
    <xdr:clientData/>
  </xdr:twoCellAnchor>
  <xdr:twoCellAnchor>
    <xdr:from>
      <xdr:col>8</xdr:col>
      <xdr:colOff>18555</xdr:colOff>
      <xdr:row>2</xdr:row>
      <xdr:rowOff>922881</xdr:rowOff>
    </xdr:from>
    <xdr:to>
      <xdr:col>8</xdr:col>
      <xdr:colOff>991333</xdr:colOff>
      <xdr:row>2</xdr:row>
      <xdr:rowOff>1364604</xdr:rowOff>
    </xdr:to>
    <xdr:pic>
      <xdr:nvPicPr>
        <xdr:cNvPr id="4944" name="Picture 2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96DAC541-7B7A-43D3-8B79-37D633B846F1}">
              <asvg:svgBlip xmlns:asvg="http://schemas.microsoft.com/office/drawing/2016/SVG/main" xmlns:w="http://schemas.openxmlformats.org/wordprocessingml/2006/main" xmlns:m="http://schemas.openxmlformats.org/officeDocument/2006/math" xmlns="" r:embed="rId6"/>
            </a:ext>
          </a:extLst>
        </a:blip>
        <a:stretch/>
      </xdr:blipFill>
      <xdr:spPr bwMode="auto">
        <a:xfrm>
          <a:off x="7416306" y="1917716"/>
          <a:ext cx="972776" cy="441721"/>
        </a:xfrm>
        <a:prstGeom prst="rect">
          <a:avLst/>
        </a:prstGeom>
        <a:noFill/>
      </xdr:spPr>
    </xdr:pic>
    <xdr:clientData/>
  </xdr:twoCellAnchor>
  <xdr:twoCellAnchor>
    <xdr:from>
      <xdr:col>10</xdr:col>
      <xdr:colOff>17300</xdr:colOff>
      <xdr:row>2</xdr:row>
      <xdr:rowOff>1601240</xdr:rowOff>
    </xdr:from>
    <xdr:to>
      <xdr:col>10</xdr:col>
      <xdr:colOff>1427353</xdr:colOff>
      <xdr:row>2</xdr:row>
      <xdr:rowOff>1964083</xdr:rowOff>
    </xdr:to>
    <xdr:pic>
      <xdr:nvPicPr>
        <xdr:cNvPr id="4945" name="Picture 5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96DAC541-7B7A-43D3-8B79-37D633B846F1}">
              <asvg:svgBlip xmlns:asvg="http://schemas.microsoft.com/office/drawing/2016/SVG/main" xmlns:w="http://schemas.openxmlformats.org/wordprocessingml/2006/main" xmlns:m="http://schemas.openxmlformats.org/officeDocument/2006/math" xmlns="" r:embed="rId8"/>
            </a:ext>
          </a:extLst>
        </a:blip>
        <a:stretch/>
      </xdr:blipFill>
      <xdr:spPr bwMode="auto">
        <a:xfrm>
          <a:off x="9394134" y="2596074"/>
          <a:ext cx="1410052" cy="362842"/>
        </a:xfrm>
        <a:prstGeom prst="rect">
          <a:avLst/>
        </a:prstGeom>
        <a:noFill/>
      </xdr:spPr>
    </xdr:pic>
    <xdr:clientData/>
  </xdr:twoCellAnchor>
  <xdr:twoCellAnchor>
    <xdr:from>
      <xdr:col>10</xdr:col>
      <xdr:colOff>288930</xdr:colOff>
      <xdr:row>2</xdr:row>
      <xdr:rowOff>1238397</xdr:rowOff>
    </xdr:from>
    <xdr:to>
      <xdr:col>10</xdr:col>
      <xdr:colOff>434260</xdr:colOff>
      <xdr:row>2</xdr:row>
      <xdr:rowOff>1467146</xdr:rowOff>
    </xdr:to>
    <xdr:pic>
      <xdr:nvPicPr>
        <xdr:cNvPr id="4946" name="Picture 6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:w="http://schemas.openxmlformats.org/wordprocessingml/2006/main" xmlns:m="http://schemas.openxmlformats.org/officeDocument/2006/math" xmlns="" r:embed="rId4"/>
            </a:ext>
          </a:extLst>
        </a:blip>
        <a:stretch/>
      </xdr:blipFill>
      <xdr:spPr bwMode="auto">
        <a:xfrm>
          <a:off x="9665764" y="2233231"/>
          <a:ext cx="145329" cy="22874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9"/>
  <sheetViews>
    <sheetView zoomScale="84" workbookViewId="0">
      <selection activeCell="O5" sqref="O5"/>
    </sheetView>
  </sheetViews>
  <sheetFormatPr defaultRowHeight="12.75" customHeight="1" x14ac:dyDescent="0.25"/>
  <cols>
    <col min="1" max="1" width="3.140625" style="1" customWidth="1"/>
    <col min="2" max="2" width="12.5703125" style="1" customWidth="1"/>
    <col min="3" max="3" width="30.85546875" style="1" customWidth="1"/>
    <col min="4" max="4" width="5.85546875" style="1" customWidth="1"/>
    <col min="5" max="5" width="6.85546875" style="1" customWidth="1"/>
    <col min="6" max="11" width="11.7109375" style="1" customWidth="1"/>
    <col min="12" max="12" width="15.28515625" style="1" customWidth="1"/>
    <col min="13" max="13" width="9.140625" style="1" hidden="1" customWidth="1"/>
    <col min="14" max="14" width="15.5703125" style="1" customWidth="1"/>
    <col min="15" max="15" width="15.42578125" style="1" customWidth="1"/>
    <col min="16" max="16" width="14.28515625" style="1" customWidth="1"/>
    <col min="17" max="17" width="28" style="1" customWidth="1"/>
    <col min="18" max="257" width="9.140625" style="1" customWidth="1"/>
  </cols>
  <sheetData>
    <row r="1" spans="1:35" ht="48" customHeight="1" x14ac:dyDescent="0.25">
      <c r="Q1" s="2"/>
      <c r="S1" s="39"/>
      <c r="T1" s="39"/>
      <c r="U1" s="39"/>
      <c r="V1" s="39"/>
      <c r="W1" s="39"/>
      <c r="X1" s="39"/>
      <c r="Y1" s="39"/>
      <c r="Z1" s="39"/>
      <c r="AA1" s="39"/>
      <c r="AB1" s="39"/>
      <c r="AC1" s="3"/>
      <c r="AD1" s="4"/>
      <c r="AE1" s="4"/>
      <c r="AF1" s="4"/>
      <c r="AG1" s="4"/>
      <c r="AH1" s="4"/>
      <c r="AI1" s="3"/>
    </row>
    <row r="2" spans="1:35" ht="39" customHeight="1" x14ac:dyDescent="0.25">
      <c r="A2" s="41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2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</row>
    <row r="3" spans="1:35" ht="39" customHeight="1" x14ac:dyDescent="0.25">
      <c r="A3" s="43" t="s">
        <v>1</v>
      </c>
      <c r="B3" s="43" t="s">
        <v>2</v>
      </c>
      <c r="C3" s="44" t="s">
        <v>3</v>
      </c>
      <c r="D3" s="44" t="s">
        <v>4</v>
      </c>
      <c r="E3" s="44" t="s">
        <v>5</v>
      </c>
      <c r="F3" s="46" t="s">
        <v>6</v>
      </c>
      <c r="G3" s="47"/>
      <c r="H3" s="47"/>
      <c r="I3" s="47"/>
      <c r="J3" s="47"/>
      <c r="K3" s="48"/>
      <c r="L3" s="46" t="s">
        <v>7</v>
      </c>
      <c r="M3" s="48"/>
      <c r="N3" s="49" t="s">
        <v>8</v>
      </c>
      <c r="O3" s="49"/>
      <c r="P3" s="49"/>
      <c r="Q3" s="50" t="s">
        <v>9</v>
      </c>
      <c r="R3" s="51"/>
      <c r="S3" s="51"/>
      <c r="T3" s="52"/>
    </row>
    <row r="4" spans="1:35" ht="159" customHeight="1" x14ac:dyDescent="0.25">
      <c r="A4" s="43"/>
      <c r="B4" s="44"/>
      <c r="C4" s="45"/>
      <c r="D4" s="45"/>
      <c r="E4" s="45"/>
      <c r="F4" s="6" t="s">
        <v>10</v>
      </c>
      <c r="G4" s="6" t="s">
        <v>11</v>
      </c>
      <c r="H4" s="6" t="s">
        <v>12</v>
      </c>
      <c r="I4" s="6" t="s">
        <v>13</v>
      </c>
      <c r="J4" s="6" t="s">
        <v>14</v>
      </c>
      <c r="K4" s="6" t="s">
        <v>15</v>
      </c>
      <c r="L4" s="6" t="s">
        <v>16</v>
      </c>
      <c r="M4" s="6" t="s">
        <v>17</v>
      </c>
      <c r="N4" s="7" t="s">
        <v>18</v>
      </c>
      <c r="O4" s="7" t="s">
        <v>19</v>
      </c>
      <c r="P4" s="7" t="s">
        <v>20</v>
      </c>
      <c r="Q4" s="8" t="s">
        <v>21</v>
      </c>
      <c r="R4" s="9" t="s">
        <v>22</v>
      </c>
      <c r="S4" s="9" t="s">
        <v>23</v>
      </c>
      <c r="T4" s="9" t="s">
        <v>24</v>
      </c>
    </row>
    <row r="5" spans="1:35" s="10" customFormat="1" ht="72" x14ac:dyDescent="0.25">
      <c r="A5" s="11">
        <v>1</v>
      </c>
      <c r="B5" s="12" t="s">
        <v>25</v>
      </c>
      <c r="C5" s="13" t="s">
        <v>26</v>
      </c>
      <c r="D5" s="14" t="s">
        <v>27</v>
      </c>
      <c r="E5" s="15">
        <v>60</v>
      </c>
      <c r="F5" s="14">
        <v>46.97</v>
      </c>
      <c r="G5" s="14">
        <v>54.25</v>
      </c>
      <c r="H5" s="14">
        <v>42.85</v>
      </c>
      <c r="I5" s="16"/>
      <c r="J5" s="16"/>
      <c r="K5" s="16"/>
      <c r="L5" s="17"/>
      <c r="M5" s="18"/>
      <c r="N5" s="19">
        <f t="shared" ref="N5:N6" si="0">AVERAGE(F5:H5)</f>
        <v>48.023333333333333</v>
      </c>
      <c r="O5" s="20">
        <f t="shared" ref="O5:O6" si="1">SQRT(((SUM((POWER(H5-N5,2)),(POWER(G5-N5,2)),(POWER(F5-N5,2)))/(COLUMNS(F5:H5)-1))))</f>
        <v>5.7725326619546573</v>
      </c>
      <c r="P5" s="20">
        <f t="shared" ref="P5:P6" si="2">O5/N5*100</f>
        <v>12.020266527288104</v>
      </c>
      <c r="Q5" s="5">
        <f t="shared" ref="Q5:Q6" si="3">((E5/3)*(SUM(F5:H5)))</f>
        <v>2881.3999999999996</v>
      </c>
      <c r="R5" s="21">
        <f t="shared" ref="R5:R6" si="4">Q5/E5</f>
        <v>48.023333333333326</v>
      </c>
      <c r="S5" s="5" t="b">
        <f>'612 355,00'!M4=ROUNDDOWN(R5,8)</f>
        <v>0</v>
      </c>
      <c r="T5" s="5">
        <f t="shared" ref="T5:T6" si="5">S5*E5</f>
        <v>0</v>
      </c>
    </row>
    <row r="6" spans="1:35" s="22" customFormat="1" ht="98.25" customHeight="1" x14ac:dyDescent="0.25">
      <c r="A6" s="23">
        <v>2</v>
      </c>
      <c r="B6" s="12" t="s">
        <v>28</v>
      </c>
      <c r="C6" s="13" t="s">
        <v>29</v>
      </c>
      <c r="D6" s="14" t="s">
        <v>27</v>
      </c>
      <c r="E6" s="15">
        <v>25</v>
      </c>
      <c r="F6" s="14">
        <v>2.0699999999999998</v>
      </c>
      <c r="G6" s="14">
        <v>2.2200000000000002</v>
      </c>
      <c r="H6" s="14">
        <v>1.78</v>
      </c>
      <c r="I6" s="16"/>
      <c r="J6" s="16"/>
      <c r="K6" s="16"/>
      <c r="L6" s="17"/>
      <c r="M6" s="24"/>
      <c r="N6" s="19">
        <f t="shared" si="0"/>
        <v>2.0233333333333334</v>
      </c>
      <c r="O6" s="20">
        <f t="shared" si="1"/>
        <v>0.22368132093076828</v>
      </c>
      <c r="P6" s="20">
        <f t="shared" si="2"/>
        <v>11.055089996578333</v>
      </c>
      <c r="Q6" s="5">
        <f t="shared" si="3"/>
        <v>50.583333333333343</v>
      </c>
      <c r="R6" s="21">
        <f t="shared" si="4"/>
        <v>2.0233333333333339</v>
      </c>
      <c r="S6" s="5">
        <f>ROUNDDOWN(R6,2)</f>
        <v>2.02</v>
      </c>
      <c r="T6" s="5">
        <f t="shared" si="5"/>
        <v>50.5</v>
      </c>
    </row>
    <row r="7" spans="1:35" ht="15.75" customHeight="1" x14ac:dyDescent="0.25">
      <c r="A7" s="39" t="s">
        <v>30</v>
      </c>
      <c r="B7" s="39"/>
      <c r="C7" s="39"/>
      <c r="D7" s="39"/>
      <c r="E7" s="39"/>
      <c r="F7" s="39"/>
      <c r="G7" s="39"/>
      <c r="H7" s="39"/>
      <c r="I7" s="39"/>
      <c r="J7" s="39"/>
      <c r="K7" s="3"/>
      <c r="L7" s="4"/>
      <c r="M7" s="4"/>
      <c r="N7" s="4"/>
      <c r="O7" s="4"/>
      <c r="P7" s="4"/>
      <c r="Q7" s="3"/>
      <c r="T7" s="25">
        <f>SUM(T5:T6)</f>
        <v>50.5</v>
      </c>
    </row>
    <row r="8" spans="1:35" ht="36" customHeight="1" x14ac:dyDescent="0.25">
      <c r="A8" s="40" t="s">
        <v>31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</row>
    <row r="9" spans="1:35" ht="15" x14ac:dyDescent="0.25">
      <c r="A9" s="1" t="s">
        <v>32</v>
      </c>
    </row>
  </sheetData>
  <mergeCells count="14">
    <mergeCell ref="A7:J7"/>
    <mergeCell ref="A8:Q8"/>
    <mergeCell ref="S1:AB1"/>
    <mergeCell ref="A2:Q2"/>
    <mergeCell ref="S2:AI2"/>
    <mergeCell ref="A3:A4"/>
    <mergeCell ref="B3:B4"/>
    <mergeCell ref="C3:C4"/>
    <mergeCell ref="D3:D4"/>
    <mergeCell ref="E3:E4"/>
    <mergeCell ref="F3:K3"/>
    <mergeCell ref="L3:M3"/>
    <mergeCell ref="N3:P3"/>
    <mergeCell ref="Q3:T3"/>
  </mergeCells>
  <pageMargins left="0.70866099999999987" right="0.70866099999999987" top="0.748031" bottom="0.748031" header="0.31496099999999999" footer="0.31496099999999999"/>
  <pageSetup paperSize="9" scale="34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9"/>
  <sheetViews>
    <sheetView tabSelected="1" workbookViewId="0">
      <selection activeCell="B17" sqref="B17"/>
    </sheetView>
  </sheetViews>
  <sheetFormatPr defaultRowHeight="12.75" customHeight="1" x14ac:dyDescent="0.25"/>
  <cols>
    <col min="1" max="1" width="3.140625" style="1" customWidth="1"/>
    <col min="2" max="2" width="36.28515625" style="1" customWidth="1"/>
    <col min="3" max="3" width="5.85546875" style="1" customWidth="1"/>
    <col min="4" max="4" width="6.85546875" style="1" customWidth="1"/>
    <col min="5" max="5" width="13.85546875" style="1" customWidth="1"/>
    <col min="6" max="6" width="14.7109375" style="1" customWidth="1"/>
    <col min="7" max="7" width="14.5703125" style="1" customWidth="1"/>
    <col min="8" max="8" width="15.5703125" style="1" customWidth="1"/>
    <col min="9" max="9" width="15.42578125" style="1" customWidth="1"/>
    <col min="10" max="10" width="14.28515625" style="1" customWidth="1"/>
    <col min="11" max="11" width="28" style="1" customWidth="1"/>
    <col min="12" max="12" width="13.5703125" style="1" customWidth="1"/>
    <col min="13" max="13" width="9.42578125" style="1" bestFit="1" customWidth="1"/>
    <col min="14" max="14" width="13.85546875" style="1" customWidth="1"/>
    <col min="15" max="257" width="9.140625" style="1" customWidth="1"/>
  </cols>
  <sheetData>
    <row r="1" spans="1:29" ht="39" customHeight="1" x14ac:dyDescent="0.25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8"/>
      <c r="M1" s="26"/>
      <c r="N1" s="26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</row>
    <row r="2" spans="1:29" ht="39" customHeight="1" x14ac:dyDescent="0.25">
      <c r="A2" s="46" t="s">
        <v>1</v>
      </c>
      <c r="B2" s="43" t="s">
        <v>2</v>
      </c>
      <c r="C2" s="43" t="s">
        <v>4</v>
      </c>
      <c r="D2" s="43" t="s">
        <v>5</v>
      </c>
      <c r="E2" s="43" t="s">
        <v>33</v>
      </c>
      <c r="F2" s="43"/>
      <c r="G2" s="43"/>
      <c r="H2" s="49" t="s">
        <v>8</v>
      </c>
      <c r="I2" s="49"/>
      <c r="J2" s="49"/>
      <c r="K2" s="50" t="s">
        <v>9</v>
      </c>
      <c r="L2" s="59"/>
      <c r="M2" s="59"/>
      <c r="N2" s="60"/>
    </row>
    <row r="3" spans="1:29" ht="159" customHeight="1" x14ac:dyDescent="0.25">
      <c r="A3" s="46"/>
      <c r="B3" s="43"/>
      <c r="C3" s="43"/>
      <c r="D3" s="43"/>
      <c r="E3" s="7" t="s">
        <v>36</v>
      </c>
      <c r="F3" s="7" t="s">
        <v>37</v>
      </c>
      <c r="G3" s="7" t="s">
        <v>38</v>
      </c>
      <c r="H3" s="7" t="s">
        <v>18</v>
      </c>
      <c r="I3" s="7" t="s">
        <v>19</v>
      </c>
      <c r="J3" s="7" t="s">
        <v>20</v>
      </c>
      <c r="K3" s="8" t="s">
        <v>21</v>
      </c>
      <c r="L3" s="9" t="s">
        <v>22</v>
      </c>
      <c r="M3" s="9" t="s">
        <v>23</v>
      </c>
      <c r="N3" s="9" t="s">
        <v>24</v>
      </c>
    </row>
    <row r="4" spans="1:29" s="10" customFormat="1" ht="18.75" customHeight="1" x14ac:dyDescent="0.2">
      <c r="A4" s="53" t="s">
        <v>39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5"/>
    </row>
    <row r="5" spans="1:29" s="10" customFormat="1" ht="41.25" customHeight="1" x14ac:dyDescent="0.2">
      <c r="A5" s="28">
        <v>1</v>
      </c>
      <c r="B5" s="29" t="s">
        <v>40</v>
      </c>
      <c r="C5" s="30" t="s">
        <v>34</v>
      </c>
      <c r="D5" s="30">
        <v>4</v>
      </c>
      <c r="E5" s="18">
        <v>4570.63</v>
      </c>
      <c r="F5" s="18">
        <v>4640</v>
      </c>
      <c r="G5" s="18">
        <v>4680</v>
      </c>
      <c r="H5" s="31">
        <f t="shared" ref="H5" si="0">AVERAGE(E5:G5)</f>
        <v>4630.21</v>
      </c>
      <c r="I5" s="32">
        <f t="shared" ref="I5" si="1">SQRT(((SUM((POWER(E5-H5,2)),(POWER(F5-H5,2)),(POWER(G5-H5,2)))/(COLUMNS(E5:G5)-1))))</f>
        <v>55.338343849450297</v>
      </c>
      <c r="J5" s="32">
        <f t="shared" ref="J5" si="2">I5/H5*100</f>
        <v>1.1951584020908403</v>
      </c>
      <c r="K5" s="18">
        <f t="shared" ref="K5" si="3">((D5/3)*(SUM(E5:G5)))</f>
        <v>18520.84</v>
      </c>
      <c r="L5" s="33">
        <f t="shared" ref="L5" si="4">K5/D5</f>
        <v>4630.21</v>
      </c>
      <c r="M5" s="34">
        <f t="shared" ref="M5" si="5">ROUND(L5,2)</f>
        <v>4630.21</v>
      </c>
      <c r="N5" s="34">
        <f t="shared" ref="N5" si="6">M5*D5</f>
        <v>18520.84</v>
      </c>
    </row>
    <row r="6" spans="1:29" ht="15.75" customHeight="1" x14ac:dyDescent="0.25">
      <c r="A6" s="56" t="s">
        <v>30</v>
      </c>
      <c r="B6" s="56"/>
      <c r="C6" s="56"/>
      <c r="D6" s="56"/>
      <c r="E6" s="56"/>
      <c r="F6" s="56"/>
      <c r="G6" s="56"/>
      <c r="H6" s="36"/>
      <c r="I6" s="36"/>
      <c r="J6" s="36"/>
      <c r="K6" s="37"/>
      <c r="N6" s="38">
        <f>SUM(N5:N5)</f>
        <v>18520.84</v>
      </c>
    </row>
    <row r="7" spans="1:29" ht="15.75" customHeight="1" x14ac:dyDescent="0.25">
      <c r="A7" s="35" t="s">
        <v>35</v>
      </c>
      <c r="B7" s="35"/>
      <c r="C7" s="35"/>
      <c r="D7" s="35"/>
      <c r="E7" s="35"/>
      <c r="F7" s="35"/>
      <c r="G7" s="35"/>
      <c r="H7" s="36"/>
      <c r="I7" s="36"/>
      <c r="J7" s="36"/>
      <c r="K7" s="37"/>
      <c r="N7" s="38">
        <v>18282.5</v>
      </c>
    </row>
    <row r="8" spans="1:29" ht="36" customHeight="1" x14ac:dyDescent="0.25">
      <c r="A8" s="40" t="s">
        <v>31</v>
      </c>
      <c r="B8" s="40"/>
      <c r="C8" s="40"/>
      <c r="D8" s="40"/>
      <c r="E8" s="40"/>
      <c r="F8" s="40"/>
      <c r="G8" s="40"/>
      <c r="H8" s="40"/>
      <c r="I8" s="40"/>
      <c r="J8" s="40"/>
      <c r="K8" s="40"/>
    </row>
    <row r="9" spans="1:29" ht="15" x14ac:dyDescent="0.25">
      <c r="A9" s="1" t="s">
        <v>32</v>
      </c>
    </row>
  </sheetData>
  <mergeCells count="11">
    <mergeCell ref="A4:N4"/>
    <mergeCell ref="A6:G6"/>
    <mergeCell ref="A8:K8"/>
    <mergeCell ref="A1:K1"/>
    <mergeCell ref="A2:A3"/>
    <mergeCell ref="B2:B3"/>
    <mergeCell ref="C2:C3"/>
    <mergeCell ref="D2:D3"/>
    <mergeCell ref="E2:G2"/>
    <mergeCell ref="H2:J2"/>
    <mergeCell ref="K2:N2"/>
  </mergeCells>
  <pageMargins left="0.70866099999999987" right="0.70866099999999987" top="0.748031" bottom="0.748031" header="0.31496099999999999" footer="0.31496099999999999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цены</vt:lpstr>
      <vt:lpstr>612 355,00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Уварова Елена Владимировна</cp:lastModifiedBy>
  <cp:revision>2</cp:revision>
  <cp:lastPrinted>2026-07-24T12:58:59Z</cp:lastPrinted>
  <dcterms:created xsi:type="dcterms:W3CDTF">2014-01-15T18:15:00Z</dcterms:created>
  <dcterms:modified xsi:type="dcterms:W3CDTF">2026-07-24T13:00:04Z</dcterms:modified>
  <cp:version>917504</cp:version>
</cp:coreProperties>
</file>