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птека\Для Иманова Юрия Наспкалиевича\2026\ЕАТ БЕРЕЗКА\13 субстанции 2.0 2026\"/>
    </mc:Choice>
  </mc:AlternateContent>
  <bookViews>
    <workbookView xWindow="0" yWindow="0" windowWidth="28800" windowHeight="12315" tabRatio="731"/>
  </bookViews>
  <sheets>
    <sheet name="Итоговый расчет" sheetId="5" r:id="rId1"/>
  </sheets>
  <calcPr calcId="152511" calcOnSave="0" concurrentCalc="0"/>
</workbook>
</file>

<file path=xl/calcChain.xml><?xml version="1.0" encoding="utf-8"?>
<calcChain xmlns="http://schemas.openxmlformats.org/spreadsheetml/2006/main">
  <c r="K7" i="5" l="1"/>
  <c r="M7" i="5"/>
  <c r="N7" i="5"/>
  <c r="O7" i="5"/>
  <c r="K8" i="5"/>
  <c r="M8" i="5"/>
  <c r="N8" i="5"/>
  <c r="O8" i="5"/>
  <c r="K9" i="5"/>
  <c r="M9" i="5"/>
  <c r="N9" i="5"/>
  <c r="O9" i="5"/>
  <c r="K10" i="5"/>
  <c r="M10" i="5"/>
  <c r="N10" i="5"/>
  <c r="O10" i="5"/>
  <c r="K11" i="5"/>
  <c r="M11" i="5"/>
  <c r="N11" i="5"/>
  <c r="O11" i="5"/>
  <c r="K12" i="5"/>
  <c r="M12" i="5"/>
  <c r="N12" i="5"/>
  <c r="O12" i="5"/>
  <c r="K13" i="5"/>
  <c r="M13" i="5"/>
  <c r="N13" i="5"/>
  <c r="O13" i="5"/>
  <c r="K14" i="5"/>
  <c r="M14" i="5"/>
  <c r="N14" i="5"/>
  <c r="O14" i="5"/>
  <c r="K15" i="5"/>
  <c r="M15" i="5"/>
  <c r="N15" i="5"/>
  <c r="O15" i="5"/>
  <c r="K16" i="5"/>
  <c r="M16" i="5"/>
  <c r="N16" i="5"/>
  <c r="O16" i="5"/>
  <c r="K17" i="5"/>
  <c r="M17" i="5"/>
  <c r="N17" i="5"/>
  <c r="O17" i="5"/>
  <c r="K18" i="5"/>
  <c r="M18" i="5"/>
  <c r="N18" i="5"/>
  <c r="O18" i="5"/>
  <c r="K19" i="5"/>
  <c r="M19" i="5"/>
  <c r="N19" i="5"/>
  <c r="O19" i="5"/>
  <c r="K6" i="5"/>
  <c r="M6" i="5"/>
  <c r="N6" i="5"/>
  <c r="O6" i="5"/>
  <c r="K20" i="5"/>
  <c r="M20" i="5"/>
  <c r="N20" i="5"/>
  <c r="O20" i="5"/>
  <c r="O21" i="5"/>
  <c r="H8" i="5"/>
  <c r="I8" i="5"/>
  <c r="J8" i="5"/>
  <c r="H9" i="5"/>
  <c r="I9" i="5"/>
  <c r="J9" i="5"/>
  <c r="H10" i="5"/>
  <c r="I10" i="5"/>
  <c r="J10" i="5"/>
  <c r="H11" i="5"/>
  <c r="I11" i="5"/>
  <c r="J11" i="5"/>
  <c r="H12" i="5"/>
  <c r="I12" i="5"/>
  <c r="J12" i="5"/>
  <c r="H13" i="5"/>
  <c r="I13" i="5"/>
  <c r="J13" i="5"/>
  <c r="H14" i="5"/>
  <c r="I14" i="5"/>
  <c r="J14" i="5"/>
  <c r="H15" i="5"/>
  <c r="I15" i="5"/>
  <c r="J15" i="5"/>
  <c r="H16" i="5"/>
  <c r="I16" i="5"/>
  <c r="J16" i="5"/>
  <c r="H17" i="5"/>
  <c r="I17" i="5"/>
  <c r="J17" i="5"/>
  <c r="H18" i="5"/>
  <c r="I18" i="5"/>
  <c r="J18" i="5"/>
  <c r="H19" i="5"/>
  <c r="I19" i="5"/>
  <c r="J19" i="5"/>
  <c r="H20" i="5"/>
  <c r="I20" i="5"/>
  <c r="J20" i="5"/>
  <c r="I39" i="5"/>
  <c r="I38" i="5"/>
  <c r="I37" i="5"/>
  <c r="I36" i="5"/>
  <c r="I35" i="5"/>
  <c r="I34" i="5"/>
  <c r="I33" i="5"/>
  <c r="I32" i="5"/>
  <c r="H7" i="5"/>
  <c r="I7" i="5"/>
  <c r="J7" i="5"/>
  <c r="H6" i="5"/>
  <c r="I6" i="5"/>
  <c r="J6" i="5"/>
  <c r="I25" i="5"/>
  <c r="I26" i="5"/>
  <c r="I27" i="5"/>
  <c r="I28" i="5"/>
  <c r="I29" i="5"/>
  <c r="I30" i="5"/>
  <c r="I31" i="5"/>
  <c r="I40" i="5"/>
  <c r="G39" i="5"/>
  <c r="G38" i="5"/>
  <c r="G37" i="5"/>
  <c r="G36" i="5"/>
  <c r="G35" i="5"/>
  <c r="G34" i="5"/>
  <c r="G33" i="5"/>
  <c r="G32" i="5"/>
  <c r="G29" i="5"/>
  <c r="G30" i="5"/>
  <c r="G31" i="5"/>
  <c r="G28" i="5"/>
  <c r="G27" i="5"/>
  <c r="G25" i="5"/>
  <c r="G26" i="5"/>
</calcChain>
</file>

<file path=xl/sharedStrings.xml><?xml version="1.0" encoding="utf-8"?>
<sst xmlns="http://schemas.openxmlformats.org/spreadsheetml/2006/main" count="106" uniqueCount="59">
  <si>
    <t>Ед. изм.</t>
  </si>
  <si>
    <t>№ п/п</t>
  </si>
  <si>
    <t>Наименование товара</t>
  </si>
  <si>
    <t>Кол-во</t>
  </si>
  <si>
    <t>Дата обоснования НМЦК:</t>
  </si>
  <si>
    <t>Определение начальной (максимальной) цены контракта</t>
  </si>
  <si>
    <t>Однородность совокупности значений выявленных цен, используемых в расчете НМЦК</t>
  </si>
  <si>
    <t>НЦЕ</t>
  </si>
  <si>
    <t xml:space="preserve">Средняя арифметическая цена за единицу     &lt;ц&gt; </t>
  </si>
  <si>
    <t xml:space="preserve">Среднее квадратичное отклонение
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</si>
  <si>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</si>
  <si>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ИТОГО:</t>
  </si>
  <si>
    <t>НДС</t>
  </si>
  <si>
    <t>Цена средняя с НДС</t>
  </si>
  <si>
    <t>Цена с НДС округ. Вниз</t>
  </si>
  <si>
    <t>Сумма с округлением</t>
  </si>
  <si>
    <t>ЦЕМ (НЦЕ), с НДС</t>
  </si>
  <si>
    <t>% снижения цены</t>
  </si>
  <si>
    <t>Цена со снижением</t>
  </si>
  <si>
    <t>Сумма</t>
  </si>
  <si>
    <t>НМЦК:</t>
  </si>
  <si>
    <t>В соответствии с п. 18 Приказом Минздрава России от 15.05.2020 г. N 450н, НМЦК пропорционально снижена заказчиком, исходя из имеющегося у заказчика объема финансового обеспечения для осуществления соответствующей закупки.</t>
  </si>
  <si>
    <t>кг</t>
  </si>
  <si>
    <t>Вазелин субстанция</t>
  </si>
  <si>
    <t>Декстроза субстанция-порошок</t>
  </si>
  <si>
    <t>Натрия гидрокарбонат субстанция-порошок</t>
  </si>
  <si>
    <t>Натрия хлорид субстанция-порошок</t>
  </si>
  <si>
    <t>л</t>
  </si>
  <si>
    <t>Формальдегид субстанция-жидкость 37%</t>
  </si>
  <si>
    <t>Соляная кислота субстанция-жидкость</t>
  </si>
  <si>
    <t>Заведующий аптекой      Ю.Н.Иманов</t>
  </si>
  <si>
    <t>Калия хлорид субстанция-порошок</t>
  </si>
  <si>
    <t>Аммиак+Аниса плодов масло+Солодки корней экстракт эликсир</t>
  </si>
  <si>
    <t>Парафин жидкий субстанция-жидкость</t>
  </si>
  <si>
    <t>Йод субстанция-порошок</t>
  </si>
  <si>
    <t>Подсолнечное масло субстанция-жидкость</t>
  </si>
  <si>
    <t>Натрия бензоат субстанция-порошок</t>
  </si>
  <si>
    <t>Борная кислота субстанция-порошок</t>
  </si>
  <si>
    <t>Калия йодид субстанция-порошок</t>
  </si>
  <si>
    <t>Магния сульфат субстанция-порошок</t>
  </si>
  <si>
    <t>Источник цены 1: Коммерческое предложение № 1533 от 02.07.2026 г. (цена за единицу без НДС)</t>
  </si>
  <si>
    <t>Источник цены 2: Коммерческое предложение № б/н от 02.07.2026 г. (цена за единицу без НДС)</t>
  </si>
  <si>
    <t>Источник цены 3: Коммерческое предложение № 900 от 03.07.2026 г. (цена за единицу без НДС)</t>
  </si>
  <si>
    <t>ОКПД2</t>
  </si>
  <si>
    <t>20.13.43.191</t>
  </si>
  <si>
    <t>09.93.10.130</t>
  </si>
  <si>
    <t>20.15.51.000</t>
  </si>
  <si>
    <t>21.20.10.255</t>
  </si>
  <si>
    <t>21.10.40.110</t>
  </si>
  <si>
    <t>21.20.23.199</t>
  </si>
  <si>
    <t>20.13.21.120</t>
  </si>
  <si>
    <t>10.41.24.110</t>
  </si>
  <si>
    <t>20.14.33.314</t>
  </si>
  <si>
    <t>19.20.41.110</t>
  </si>
  <si>
    <t>08.91.19.130</t>
  </si>
  <si>
    <t>21.20.23.190</t>
  </si>
  <si>
    <t>20.13.41.130</t>
  </si>
  <si>
    <t>20.14.61.000</t>
  </si>
  <si>
    <t>20.13.24.112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</si>
</sst>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"/>
    <numFmt numFmtId="165" formatCode="0.000000"/>
    <numFmt numFmtId="166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>
      <alignment vertical="top" wrapText="1"/>
    </xf>
    <xf numFmtId="0" fontId="1" fillId="4" borderId="2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2" fontId="1" fillId="4" borderId="3" xfId="0" applyNumberFormat="1" applyFont="1" applyFill="1" applyBorder="1" applyAlignment="1">
      <alignment vertical="top"/>
    </xf>
    <xf numFmtId="0" fontId="1" fillId="0" borderId="0" xfId="0" applyFont="1"/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0" xfId="0" applyFont="1" applyFill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/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40480</xdr:colOff>
      <xdr:row>3</xdr:row>
      <xdr:rowOff>952499</xdr:rowOff>
    </xdr:from>
    <xdr:to>
      <xdr:col>15</xdr:col>
      <xdr:colOff>0</xdr:colOff>
      <xdr:row>3</xdr:row>
      <xdr:rowOff>1381124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1205" y="1066799"/>
          <a:ext cx="414099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40480</xdr:colOff>
      <xdr:row>3</xdr:row>
      <xdr:rowOff>952499</xdr:rowOff>
    </xdr:from>
    <xdr:to>
      <xdr:col>15</xdr:col>
      <xdr:colOff>0</xdr:colOff>
      <xdr:row>3</xdr:row>
      <xdr:rowOff>1381124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1205" y="1066799"/>
          <a:ext cx="414099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topLeftCell="A16" workbookViewId="0">
      <selection activeCell="G50" sqref="G50"/>
    </sheetView>
  </sheetViews>
  <sheetFormatPr defaultRowHeight="12.75" x14ac:dyDescent="0.2"/>
  <cols>
    <col min="1" max="1" width="5.85546875" style="9" customWidth="1"/>
    <col min="2" max="2" width="37.5703125" style="9" customWidth="1"/>
    <col min="3" max="3" width="10" style="9" bestFit="1" customWidth="1"/>
    <col min="4" max="4" width="9.140625" style="9"/>
    <col min="5" max="5" width="19" style="9" customWidth="1"/>
    <col min="6" max="6" width="16.85546875" style="9" customWidth="1"/>
    <col min="7" max="7" width="17" style="9" customWidth="1"/>
    <col min="8" max="8" width="12.5703125" style="9" customWidth="1"/>
    <col min="9" max="9" width="16.140625" style="9" customWidth="1"/>
    <col min="10" max="10" width="9.140625" style="9"/>
    <col min="11" max="11" width="13.140625" style="9" customWidth="1"/>
    <col min="12" max="12" width="9.140625" style="9"/>
    <col min="13" max="13" width="10.85546875" style="9" bestFit="1" customWidth="1"/>
    <col min="14" max="14" width="9.140625" style="9"/>
    <col min="15" max="15" width="15.85546875" style="9" customWidth="1"/>
    <col min="16" max="16384" width="9.140625" style="9"/>
  </cols>
  <sheetData>
    <row r="1" spans="1:15" s="8" customFormat="1" x14ac:dyDescent="0.2">
      <c r="A1" s="37" t="s">
        <v>5</v>
      </c>
      <c r="B1" s="37"/>
      <c r="C1" s="37"/>
      <c r="D1" s="37"/>
      <c r="E1" s="37"/>
      <c r="F1" s="37"/>
      <c r="G1" s="37"/>
      <c r="H1" s="37"/>
      <c r="I1" s="37"/>
      <c r="J1" s="37"/>
    </row>
    <row r="4" spans="1:15" ht="43.5" customHeight="1" x14ac:dyDescent="0.2">
      <c r="A4" s="38" t="s">
        <v>1</v>
      </c>
      <c r="B4" s="38" t="s">
        <v>2</v>
      </c>
      <c r="C4" s="38" t="s">
        <v>0</v>
      </c>
      <c r="D4" s="38" t="s">
        <v>3</v>
      </c>
      <c r="E4" s="39" t="s">
        <v>40</v>
      </c>
      <c r="F4" s="39" t="s">
        <v>41</v>
      </c>
      <c r="G4" s="39" t="s">
        <v>42</v>
      </c>
      <c r="H4" s="36" t="s">
        <v>6</v>
      </c>
      <c r="I4" s="36"/>
      <c r="J4" s="36"/>
      <c r="K4" s="36" t="s">
        <v>7</v>
      </c>
      <c r="L4" s="25"/>
      <c r="M4" s="25"/>
      <c r="N4" s="25"/>
      <c r="O4" s="25"/>
    </row>
    <row r="5" spans="1:15" ht="118.5" x14ac:dyDescent="0.2">
      <c r="A5" s="38"/>
      <c r="B5" s="38"/>
      <c r="C5" s="38"/>
      <c r="D5" s="38"/>
      <c r="E5" s="39"/>
      <c r="F5" s="39"/>
      <c r="G5" s="39"/>
      <c r="H5" s="26" t="s">
        <v>8</v>
      </c>
      <c r="I5" s="27" t="s">
        <v>9</v>
      </c>
      <c r="J5" s="28" t="s">
        <v>10</v>
      </c>
      <c r="K5" s="36"/>
      <c r="L5" s="25" t="s">
        <v>12</v>
      </c>
      <c r="M5" s="25" t="s">
        <v>13</v>
      </c>
      <c r="N5" s="25" t="s">
        <v>14</v>
      </c>
      <c r="O5" s="29" t="s">
        <v>15</v>
      </c>
    </row>
    <row r="6" spans="1:15" s="1" customFormat="1" x14ac:dyDescent="0.25">
      <c r="A6" s="7">
        <v>1</v>
      </c>
      <c r="B6" s="10" t="s">
        <v>25</v>
      </c>
      <c r="C6" s="11" t="s">
        <v>22</v>
      </c>
      <c r="D6" s="12">
        <v>5</v>
      </c>
      <c r="E6" s="13">
        <v>933.33</v>
      </c>
      <c r="F6" s="13">
        <v>1000</v>
      </c>
      <c r="G6" s="13">
        <v>1015</v>
      </c>
      <c r="H6" s="14">
        <f t="shared" ref="H6:H20" si="0">AVERAGE(E6,F6,G6)</f>
        <v>982.77666666666664</v>
      </c>
      <c r="I6" s="14">
        <f t="shared" ref="I6:I20" si="1">SQRT((SUM(POWER(E6-H6,2),POWER(F6-H6,2),POWER(G6-H6,2),))/(COLUMNS(E6:G6)-1))</f>
        <v>43.473895999016833</v>
      </c>
      <c r="J6" s="15">
        <f t="shared" ref="J6:J20" si="2">I6/H6</f>
        <v>4.4235783646013334E-2</v>
      </c>
      <c r="K6" s="14">
        <f t="shared" ref="K6:K20" si="3">(D6*(E6+F6+G6)/COLUMNS(E6:G6))/D6</f>
        <v>982.77666666666664</v>
      </c>
      <c r="L6" s="16">
        <v>5</v>
      </c>
      <c r="M6" s="17">
        <f>K6*(100+L6)/100</f>
        <v>1031.9155000000001</v>
      </c>
      <c r="N6" s="13">
        <f>ROUNDDOWN(M6,2)</f>
        <v>1031.9100000000001</v>
      </c>
      <c r="O6" s="13">
        <f>N6*D6</f>
        <v>5159.55</v>
      </c>
    </row>
    <row r="7" spans="1:15" s="1" customFormat="1" x14ac:dyDescent="0.25">
      <c r="A7" s="7">
        <v>2</v>
      </c>
      <c r="B7" s="10" t="s">
        <v>26</v>
      </c>
      <c r="C7" s="11" t="s">
        <v>22</v>
      </c>
      <c r="D7" s="12">
        <v>5</v>
      </c>
      <c r="E7" s="13">
        <v>792.38</v>
      </c>
      <c r="F7" s="13">
        <v>850</v>
      </c>
      <c r="G7" s="13">
        <v>870</v>
      </c>
      <c r="H7" s="14">
        <f t="shared" si="0"/>
        <v>837.46</v>
      </c>
      <c r="I7" s="14">
        <f t="shared" si="1"/>
        <v>40.300803962204036</v>
      </c>
      <c r="J7" s="15">
        <f t="shared" si="2"/>
        <v>4.8122661335710401E-2</v>
      </c>
      <c r="K7" s="14">
        <f t="shared" si="3"/>
        <v>837.46</v>
      </c>
      <c r="L7" s="16">
        <v>5</v>
      </c>
      <c r="M7" s="17">
        <f>K7*(100+L7)/100</f>
        <v>879.33300000000008</v>
      </c>
      <c r="N7" s="13">
        <f>ROUNDDOWN(M7,2)</f>
        <v>879.33</v>
      </c>
      <c r="O7" s="13">
        <f>N7*D7</f>
        <v>4396.6500000000005</v>
      </c>
    </row>
    <row r="8" spans="1:15" s="1" customFormat="1" x14ac:dyDescent="0.25">
      <c r="A8" s="20">
        <v>3</v>
      </c>
      <c r="B8" s="21" t="s">
        <v>31</v>
      </c>
      <c r="C8" s="22" t="s">
        <v>22</v>
      </c>
      <c r="D8" s="23">
        <v>5</v>
      </c>
      <c r="E8" s="19">
        <v>860</v>
      </c>
      <c r="F8" s="19">
        <v>912</v>
      </c>
      <c r="G8" s="19">
        <v>930</v>
      </c>
      <c r="H8" s="14">
        <f t="shared" si="0"/>
        <v>900.66666666666663</v>
      </c>
      <c r="I8" s="14">
        <f t="shared" si="1"/>
        <v>36.350149013908229</v>
      </c>
      <c r="J8" s="15">
        <f t="shared" si="2"/>
        <v>4.0359158786722686E-2</v>
      </c>
      <c r="K8" s="14">
        <f t="shared" si="3"/>
        <v>900.66666666666663</v>
      </c>
      <c r="L8" s="24">
        <v>5</v>
      </c>
      <c r="M8" s="17">
        <f t="shared" ref="M8:M20" si="4">K8*(100+L8)/100</f>
        <v>945.7</v>
      </c>
      <c r="N8" s="30">
        <f t="shared" ref="N8:N20" si="5">ROUNDDOWN(M8,2)</f>
        <v>945.7</v>
      </c>
      <c r="O8" s="30">
        <f t="shared" ref="O8:O20" si="6">N8*D8</f>
        <v>4728.5</v>
      </c>
    </row>
    <row r="9" spans="1:15" s="1" customFormat="1" ht="25.5" x14ac:dyDescent="0.25">
      <c r="A9" s="20">
        <v>4</v>
      </c>
      <c r="B9" s="21" t="s">
        <v>32</v>
      </c>
      <c r="C9" s="22" t="s">
        <v>22</v>
      </c>
      <c r="D9" s="23">
        <v>2</v>
      </c>
      <c r="E9" s="19">
        <v>3953.33</v>
      </c>
      <c r="F9" s="19">
        <v>4170</v>
      </c>
      <c r="G9" s="19">
        <v>4190</v>
      </c>
      <c r="H9" s="14">
        <f t="shared" si="0"/>
        <v>4104.4433333333336</v>
      </c>
      <c r="I9" s="14">
        <f t="shared" si="1"/>
        <v>131.24949384029389</v>
      </c>
      <c r="J9" s="15">
        <f t="shared" si="2"/>
        <v>3.1977416468240649E-2</v>
      </c>
      <c r="K9" s="14">
        <f t="shared" si="3"/>
        <v>4104.4433333333336</v>
      </c>
      <c r="L9" s="24">
        <v>5</v>
      </c>
      <c r="M9" s="17">
        <f t="shared" si="4"/>
        <v>4309.6655000000001</v>
      </c>
      <c r="N9" s="30">
        <f t="shared" si="5"/>
        <v>4309.66</v>
      </c>
      <c r="O9" s="30">
        <f t="shared" si="6"/>
        <v>8619.32</v>
      </c>
    </row>
    <row r="10" spans="1:15" s="1" customFormat="1" x14ac:dyDescent="0.25">
      <c r="A10" s="20">
        <v>5</v>
      </c>
      <c r="B10" s="10" t="s">
        <v>24</v>
      </c>
      <c r="C10" s="11" t="s">
        <v>22</v>
      </c>
      <c r="D10" s="23">
        <v>10</v>
      </c>
      <c r="E10" s="19">
        <v>561.9</v>
      </c>
      <c r="F10" s="19">
        <v>612</v>
      </c>
      <c r="G10" s="19">
        <v>630</v>
      </c>
      <c r="H10" s="14">
        <f t="shared" si="0"/>
        <v>601.30000000000007</v>
      </c>
      <c r="I10" s="14">
        <f t="shared" si="1"/>
        <v>35.288383357700035</v>
      </c>
      <c r="J10" s="15">
        <f t="shared" si="2"/>
        <v>5.8686817491601581E-2</v>
      </c>
      <c r="K10" s="14">
        <f t="shared" si="3"/>
        <v>601.29999999999995</v>
      </c>
      <c r="L10" s="24">
        <v>5</v>
      </c>
      <c r="M10" s="17">
        <f t="shared" si="4"/>
        <v>631.3649999999999</v>
      </c>
      <c r="N10" s="30">
        <f t="shared" si="5"/>
        <v>631.36</v>
      </c>
      <c r="O10" s="30">
        <f t="shared" si="6"/>
        <v>6313.6</v>
      </c>
    </row>
    <row r="11" spans="1:15" s="1" customFormat="1" x14ac:dyDescent="0.25">
      <c r="A11" s="20">
        <v>6</v>
      </c>
      <c r="B11" s="21" t="s">
        <v>33</v>
      </c>
      <c r="C11" s="22" t="s">
        <v>22</v>
      </c>
      <c r="D11" s="23">
        <v>10</v>
      </c>
      <c r="E11" s="19">
        <v>868.57</v>
      </c>
      <c r="F11" s="19">
        <v>930</v>
      </c>
      <c r="G11" s="19">
        <v>950</v>
      </c>
      <c r="H11" s="14">
        <f t="shared" si="0"/>
        <v>916.19</v>
      </c>
      <c r="I11" s="14">
        <f t="shared" si="1"/>
        <v>42.4352247549132</v>
      </c>
      <c r="J11" s="15">
        <f t="shared" si="2"/>
        <v>4.6317057329716763E-2</v>
      </c>
      <c r="K11" s="14">
        <f t="shared" si="3"/>
        <v>916.18999999999994</v>
      </c>
      <c r="L11" s="24">
        <v>5</v>
      </c>
      <c r="M11" s="17">
        <f t="shared" si="4"/>
        <v>961.99950000000001</v>
      </c>
      <c r="N11" s="30">
        <f t="shared" si="5"/>
        <v>961.99</v>
      </c>
      <c r="O11" s="30">
        <f t="shared" si="6"/>
        <v>9619.9</v>
      </c>
    </row>
    <row r="12" spans="1:15" s="1" customFormat="1" x14ac:dyDescent="0.25">
      <c r="A12" s="20">
        <v>7</v>
      </c>
      <c r="B12" s="21" t="s">
        <v>34</v>
      </c>
      <c r="C12" s="22" t="s">
        <v>22</v>
      </c>
      <c r="D12" s="32">
        <v>0.05</v>
      </c>
      <c r="E12" s="19">
        <v>36190.480000000003</v>
      </c>
      <c r="F12" s="19">
        <v>38200</v>
      </c>
      <c r="G12" s="19">
        <v>38250</v>
      </c>
      <c r="H12" s="14">
        <f t="shared" si="0"/>
        <v>37546.826666666668</v>
      </c>
      <c r="I12" s="14">
        <f t="shared" si="1"/>
        <v>1174.8966806206106</v>
      </c>
      <c r="J12" s="15">
        <f t="shared" si="2"/>
        <v>3.1291504101028614E-2</v>
      </c>
      <c r="K12" s="14">
        <f t="shared" si="3"/>
        <v>37546.826666666675</v>
      </c>
      <c r="L12" s="24">
        <v>5</v>
      </c>
      <c r="M12" s="17">
        <f t="shared" si="4"/>
        <v>39424.168000000005</v>
      </c>
      <c r="N12" s="30">
        <f t="shared" si="5"/>
        <v>39424.160000000003</v>
      </c>
      <c r="O12" s="30">
        <f t="shared" si="6"/>
        <v>1971.2080000000003</v>
      </c>
    </row>
    <row r="13" spans="1:15" s="1" customFormat="1" x14ac:dyDescent="0.25">
      <c r="A13" s="20">
        <v>8</v>
      </c>
      <c r="B13" s="10" t="s">
        <v>35</v>
      </c>
      <c r="C13" s="11" t="s">
        <v>27</v>
      </c>
      <c r="D13" s="23">
        <v>5</v>
      </c>
      <c r="E13" s="19">
        <v>561.9</v>
      </c>
      <c r="F13" s="19">
        <v>610</v>
      </c>
      <c r="G13" s="19">
        <v>630</v>
      </c>
      <c r="H13" s="14">
        <f t="shared" si="0"/>
        <v>600.63333333333333</v>
      </c>
      <c r="I13" s="14">
        <f t="shared" si="1"/>
        <v>35.002904641377036</v>
      </c>
      <c r="J13" s="15">
        <f t="shared" si="2"/>
        <v>5.8276660149914596E-2</v>
      </c>
      <c r="K13" s="14">
        <f t="shared" si="3"/>
        <v>600.63333333333333</v>
      </c>
      <c r="L13" s="24">
        <v>5</v>
      </c>
      <c r="M13" s="17">
        <f t="shared" si="4"/>
        <v>630.66499999999996</v>
      </c>
      <c r="N13" s="30">
        <f t="shared" si="5"/>
        <v>630.66</v>
      </c>
      <c r="O13" s="30">
        <f t="shared" si="6"/>
        <v>3153.2999999999997</v>
      </c>
    </row>
    <row r="14" spans="1:15" s="1" customFormat="1" x14ac:dyDescent="0.25">
      <c r="A14" s="20">
        <v>9</v>
      </c>
      <c r="B14" s="21" t="s">
        <v>36</v>
      </c>
      <c r="C14" s="22" t="s">
        <v>22</v>
      </c>
      <c r="D14" s="31">
        <v>0.1</v>
      </c>
      <c r="E14" s="19">
        <v>24047.62</v>
      </c>
      <c r="F14" s="19">
        <v>25290</v>
      </c>
      <c r="G14" s="19">
        <v>25312</v>
      </c>
      <c r="H14" s="14">
        <f t="shared" si="0"/>
        <v>24883.206666666665</v>
      </c>
      <c r="I14" s="14">
        <f t="shared" si="1"/>
        <v>723.722880758467</v>
      </c>
      <c r="J14" s="15">
        <f t="shared" si="2"/>
        <v>2.9084791620846845E-2</v>
      </c>
      <c r="K14" s="14">
        <f t="shared" si="3"/>
        <v>24883.206666666665</v>
      </c>
      <c r="L14" s="24">
        <v>5</v>
      </c>
      <c r="M14" s="17">
        <f t="shared" si="4"/>
        <v>26127.366999999998</v>
      </c>
      <c r="N14" s="30">
        <f t="shared" si="5"/>
        <v>26127.360000000001</v>
      </c>
      <c r="O14" s="30">
        <f t="shared" si="6"/>
        <v>2612.7360000000003</v>
      </c>
    </row>
    <row r="15" spans="1:15" s="1" customFormat="1" x14ac:dyDescent="0.25">
      <c r="A15" s="20">
        <v>10</v>
      </c>
      <c r="B15" s="10" t="s">
        <v>23</v>
      </c>
      <c r="C15" s="11" t="s">
        <v>22</v>
      </c>
      <c r="D15" s="31">
        <v>10</v>
      </c>
      <c r="E15" s="19">
        <v>763.81</v>
      </c>
      <c r="F15" s="19">
        <v>820</v>
      </c>
      <c r="G15" s="19">
        <v>840</v>
      </c>
      <c r="H15" s="14">
        <f t="shared" si="0"/>
        <v>807.93666666666661</v>
      </c>
      <c r="I15" s="14">
        <f t="shared" si="1"/>
        <v>39.501544695534825</v>
      </c>
      <c r="J15" s="15">
        <f t="shared" si="2"/>
        <v>4.8891882650292096E-2</v>
      </c>
      <c r="K15" s="14">
        <f t="shared" si="3"/>
        <v>807.93666666666661</v>
      </c>
      <c r="L15" s="24">
        <v>5</v>
      </c>
      <c r="M15" s="17">
        <f t="shared" si="4"/>
        <v>848.33349999999996</v>
      </c>
      <c r="N15" s="30">
        <f t="shared" si="5"/>
        <v>848.33</v>
      </c>
      <c r="O15" s="30">
        <f t="shared" si="6"/>
        <v>8483.3000000000011</v>
      </c>
    </row>
    <row r="16" spans="1:15" s="1" customFormat="1" x14ac:dyDescent="0.25">
      <c r="A16" s="20">
        <v>11</v>
      </c>
      <c r="B16" s="21" t="s">
        <v>37</v>
      </c>
      <c r="C16" s="22" t="s">
        <v>22</v>
      </c>
      <c r="D16" s="31">
        <v>2</v>
      </c>
      <c r="E16" s="19">
        <v>1303.81</v>
      </c>
      <c r="F16" s="19">
        <v>1400</v>
      </c>
      <c r="G16" s="19">
        <v>1440</v>
      </c>
      <c r="H16" s="14">
        <f t="shared" si="0"/>
        <v>1381.2699999999998</v>
      </c>
      <c r="I16" s="14">
        <f t="shared" si="1"/>
        <v>70.000276428025657</v>
      </c>
      <c r="J16" s="15">
        <f t="shared" si="2"/>
        <v>5.0678199358579909E-2</v>
      </c>
      <c r="K16" s="14">
        <f t="shared" si="3"/>
        <v>1381.2699999999998</v>
      </c>
      <c r="L16" s="24">
        <v>5</v>
      </c>
      <c r="M16" s="17">
        <f t="shared" si="4"/>
        <v>1450.3334999999997</v>
      </c>
      <c r="N16" s="30">
        <f t="shared" si="5"/>
        <v>1450.33</v>
      </c>
      <c r="O16" s="30">
        <f t="shared" si="6"/>
        <v>2900.66</v>
      </c>
    </row>
    <row r="17" spans="1:15" s="1" customFormat="1" x14ac:dyDescent="0.25">
      <c r="A17" s="20">
        <v>12</v>
      </c>
      <c r="B17" s="10" t="s">
        <v>38</v>
      </c>
      <c r="C17" s="11" t="s">
        <v>22</v>
      </c>
      <c r="D17" s="31">
        <v>1</v>
      </c>
      <c r="E17" s="19">
        <v>25904.76</v>
      </c>
      <c r="F17" s="19">
        <v>27250</v>
      </c>
      <c r="G17" s="19">
        <v>27300</v>
      </c>
      <c r="H17" s="14">
        <f t="shared" si="0"/>
        <v>26818.25333333333</v>
      </c>
      <c r="I17" s="14">
        <f t="shared" si="1"/>
        <v>791.50334966652849</v>
      </c>
      <c r="J17" s="15">
        <f t="shared" si="2"/>
        <v>2.9513605521905548E-2</v>
      </c>
      <c r="K17" s="14">
        <f t="shared" si="3"/>
        <v>26818.25333333333</v>
      </c>
      <c r="L17" s="24">
        <v>5</v>
      </c>
      <c r="M17" s="17">
        <f t="shared" si="4"/>
        <v>28159.165999999997</v>
      </c>
      <c r="N17" s="30">
        <f t="shared" si="5"/>
        <v>28159.16</v>
      </c>
      <c r="O17" s="30">
        <f t="shared" si="6"/>
        <v>28159.16</v>
      </c>
    </row>
    <row r="18" spans="1:15" s="1" customFormat="1" x14ac:dyDescent="0.25">
      <c r="A18" s="20">
        <v>13</v>
      </c>
      <c r="B18" s="21" t="s">
        <v>39</v>
      </c>
      <c r="C18" s="22" t="s">
        <v>22</v>
      </c>
      <c r="D18" s="31">
        <v>1</v>
      </c>
      <c r="E18" s="19">
        <v>1440</v>
      </c>
      <c r="F18" s="19">
        <v>1530</v>
      </c>
      <c r="G18" s="19">
        <v>1590</v>
      </c>
      <c r="H18" s="14">
        <f t="shared" si="0"/>
        <v>1520</v>
      </c>
      <c r="I18" s="14">
        <f t="shared" si="1"/>
        <v>75.498344352707491</v>
      </c>
      <c r="J18" s="15">
        <f t="shared" si="2"/>
        <v>4.9669963389939141E-2</v>
      </c>
      <c r="K18" s="14">
        <f t="shared" si="3"/>
        <v>1520</v>
      </c>
      <c r="L18" s="24">
        <v>5</v>
      </c>
      <c r="M18" s="17">
        <f t="shared" si="4"/>
        <v>1596</v>
      </c>
      <c r="N18" s="30">
        <f t="shared" si="5"/>
        <v>1596</v>
      </c>
      <c r="O18" s="30">
        <f t="shared" si="6"/>
        <v>1596</v>
      </c>
    </row>
    <row r="19" spans="1:15" s="1" customFormat="1" x14ac:dyDescent="0.25">
      <c r="A19" s="20">
        <v>14</v>
      </c>
      <c r="B19" s="10" t="s">
        <v>28</v>
      </c>
      <c r="C19" s="11" t="s">
        <v>27</v>
      </c>
      <c r="D19" s="31">
        <v>30</v>
      </c>
      <c r="E19" s="19">
        <v>882.1</v>
      </c>
      <c r="F19" s="19">
        <v>938</v>
      </c>
      <c r="G19" s="19">
        <v>940</v>
      </c>
      <c r="H19" s="14">
        <f t="shared" si="0"/>
        <v>920.0333333333333</v>
      </c>
      <c r="I19" s="14">
        <f t="shared" si="1"/>
        <v>32.866446922862416</v>
      </c>
      <c r="J19" s="15">
        <f t="shared" si="2"/>
        <v>3.5723104513817341E-2</v>
      </c>
      <c r="K19" s="14">
        <f t="shared" si="3"/>
        <v>920.0333333333333</v>
      </c>
      <c r="L19" s="24">
        <v>5</v>
      </c>
      <c r="M19" s="17">
        <f t="shared" si="4"/>
        <v>966.03499999999997</v>
      </c>
      <c r="N19" s="30">
        <f t="shared" si="5"/>
        <v>966.03</v>
      </c>
      <c r="O19" s="30">
        <f t="shared" si="6"/>
        <v>28980.899999999998</v>
      </c>
    </row>
    <row r="20" spans="1:15" s="1" customFormat="1" x14ac:dyDescent="0.25">
      <c r="A20" s="7">
        <v>15</v>
      </c>
      <c r="B20" s="10" t="s">
        <v>29</v>
      </c>
      <c r="C20" s="11" t="s">
        <v>22</v>
      </c>
      <c r="D20" s="12">
        <v>3</v>
      </c>
      <c r="E20" s="13">
        <v>402.86</v>
      </c>
      <c r="F20" s="13">
        <v>450</v>
      </c>
      <c r="G20" s="13">
        <v>470</v>
      </c>
      <c r="H20" s="14">
        <f t="shared" si="0"/>
        <v>440.95333333333338</v>
      </c>
      <c r="I20" s="14">
        <f t="shared" si="1"/>
        <v>34.472112400219004</v>
      </c>
      <c r="J20" s="15">
        <f t="shared" si="2"/>
        <v>7.8176327956591782E-2</v>
      </c>
      <c r="K20" s="14">
        <f t="shared" si="3"/>
        <v>440.95333333333338</v>
      </c>
      <c r="L20" s="16">
        <v>5</v>
      </c>
      <c r="M20" s="17">
        <f t="shared" si="4"/>
        <v>463.00100000000003</v>
      </c>
      <c r="N20" s="30">
        <f t="shared" si="5"/>
        <v>463</v>
      </c>
      <c r="O20" s="30">
        <f t="shared" si="6"/>
        <v>1389</v>
      </c>
    </row>
    <row r="21" spans="1:15" ht="13.5" thickBot="1" x14ac:dyDescent="0.25">
      <c r="A21" s="2" t="s">
        <v>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f>SUM(O6:O20)</f>
        <v>118083.784</v>
      </c>
    </row>
    <row r="23" spans="1:15" ht="14.25" customHeight="1" x14ac:dyDescent="0.2">
      <c r="A23" s="5" t="s">
        <v>21</v>
      </c>
    </row>
    <row r="24" spans="1:15" ht="25.5" x14ac:dyDescent="0.2">
      <c r="A24" s="34" t="s">
        <v>1</v>
      </c>
      <c r="B24" s="34" t="s">
        <v>2</v>
      </c>
      <c r="C24" s="34" t="s">
        <v>43</v>
      </c>
      <c r="D24" s="34" t="s">
        <v>0</v>
      </c>
      <c r="E24" s="34" t="s">
        <v>3</v>
      </c>
      <c r="F24" s="35" t="s">
        <v>16</v>
      </c>
      <c r="G24" s="35" t="s">
        <v>17</v>
      </c>
      <c r="H24" s="34" t="s">
        <v>18</v>
      </c>
      <c r="I24" s="34" t="s">
        <v>19</v>
      </c>
    </row>
    <row r="25" spans="1:15" x14ac:dyDescent="0.2">
      <c r="A25" s="7">
        <v>1</v>
      </c>
      <c r="B25" s="10" t="s">
        <v>25</v>
      </c>
      <c r="C25" s="10" t="s">
        <v>44</v>
      </c>
      <c r="D25" s="11" t="s">
        <v>22</v>
      </c>
      <c r="E25" s="12">
        <v>5</v>
      </c>
      <c r="F25" s="13">
        <v>1031.9100000000001</v>
      </c>
      <c r="G25" s="33">
        <f>F25*100/H25-100</f>
        <v>5.2969387755102133</v>
      </c>
      <c r="H25" s="13">
        <v>980</v>
      </c>
      <c r="I25" s="6">
        <f>E25*H25</f>
        <v>4900</v>
      </c>
    </row>
    <row r="26" spans="1:15" x14ac:dyDescent="0.2">
      <c r="A26" s="7">
        <v>2</v>
      </c>
      <c r="B26" s="10" t="s">
        <v>26</v>
      </c>
      <c r="C26" s="10" t="s">
        <v>45</v>
      </c>
      <c r="D26" s="11" t="s">
        <v>22</v>
      </c>
      <c r="E26" s="12">
        <v>5</v>
      </c>
      <c r="F26" s="13">
        <v>879.33</v>
      </c>
      <c r="G26" s="33">
        <f t="shared" ref="G26:G39" si="7">F26*100/H26-100</f>
        <v>5.6887019230769198</v>
      </c>
      <c r="H26" s="13">
        <v>832</v>
      </c>
      <c r="I26" s="6">
        <f t="shared" ref="I26:I39" si="8">E26*H26</f>
        <v>4160</v>
      </c>
    </row>
    <row r="27" spans="1:15" x14ac:dyDescent="0.2">
      <c r="A27" s="7">
        <v>3</v>
      </c>
      <c r="B27" s="21" t="s">
        <v>31</v>
      </c>
      <c r="C27" s="21" t="s">
        <v>46</v>
      </c>
      <c r="D27" s="22" t="s">
        <v>22</v>
      </c>
      <c r="E27" s="23">
        <v>5</v>
      </c>
      <c r="F27" s="13">
        <v>945.7</v>
      </c>
      <c r="G27" s="33">
        <f t="shared" si="7"/>
        <v>4.7286821705426405</v>
      </c>
      <c r="H27" s="13">
        <v>903</v>
      </c>
      <c r="I27" s="6">
        <f t="shared" si="8"/>
        <v>4515</v>
      </c>
    </row>
    <row r="28" spans="1:15" ht="25.5" x14ac:dyDescent="0.2">
      <c r="A28" s="7">
        <v>4</v>
      </c>
      <c r="B28" s="21" t="s">
        <v>32</v>
      </c>
      <c r="C28" s="21" t="s">
        <v>47</v>
      </c>
      <c r="D28" s="22" t="s">
        <v>22</v>
      </c>
      <c r="E28" s="23">
        <v>2</v>
      </c>
      <c r="F28" s="13">
        <v>4309.66</v>
      </c>
      <c r="G28" s="33">
        <f t="shared" si="7"/>
        <v>3.8222115152975249</v>
      </c>
      <c r="H28" s="13">
        <v>4151</v>
      </c>
      <c r="I28" s="6">
        <f t="shared" si="8"/>
        <v>8302</v>
      </c>
    </row>
    <row r="29" spans="1:15" x14ac:dyDescent="0.2">
      <c r="A29" s="7">
        <v>5</v>
      </c>
      <c r="B29" s="10" t="s">
        <v>24</v>
      </c>
      <c r="C29" s="10" t="s">
        <v>48</v>
      </c>
      <c r="D29" s="11" t="s">
        <v>22</v>
      </c>
      <c r="E29" s="23">
        <v>10</v>
      </c>
      <c r="F29" s="13">
        <v>631.36</v>
      </c>
      <c r="G29" s="33">
        <f t="shared" si="7"/>
        <v>7.0101694915254171</v>
      </c>
      <c r="H29" s="13">
        <v>590</v>
      </c>
      <c r="I29" s="6">
        <f t="shared" si="8"/>
        <v>5900</v>
      </c>
    </row>
    <row r="30" spans="1:15" x14ac:dyDescent="0.2">
      <c r="A30" s="7">
        <v>6</v>
      </c>
      <c r="B30" s="21" t="s">
        <v>33</v>
      </c>
      <c r="C30" s="21" t="s">
        <v>49</v>
      </c>
      <c r="D30" s="22" t="s">
        <v>22</v>
      </c>
      <c r="E30" s="23">
        <v>10</v>
      </c>
      <c r="F30" s="13">
        <v>961.99</v>
      </c>
      <c r="G30" s="33">
        <f t="shared" si="7"/>
        <v>5.4813596491228083</v>
      </c>
      <c r="H30" s="13">
        <v>912</v>
      </c>
      <c r="I30" s="6">
        <f t="shared" si="8"/>
        <v>9120</v>
      </c>
    </row>
    <row r="31" spans="1:15" x14ac:dyDescent="0.2">
      <c r="A31" s="7">
        <v>7</v>
      </c>
      <c r="B31" s="21" t="s">
        <v>34</v>
      </c>
      <c r="C31" s="21" t="s">
        <v>50</v>
      </c>
      <c r="D31" s="22" t="s">
        <v>22</v>
      </c>
      <c r="E31" s="32">
        <v>0.05</v>
      </c>
      <c r="F31" s="13">
        <v>39424.160000000003</v>
      </c>
      <c r="G31" s="33">
        <f t="shared" si="7"/>
        <v>3.7477894736842217</v>
      </c>
      <c r="H31" s="13">
        <v>38000</v>
      </c>
      <c r="I31" s="6">
        <f t="shared" si="8"/>
        <v>1900</v>
      </c>
    </row>
    <row r="32" spans="1:15" x14ac:dyDescent="0.2">
      <c r="A32" s="7">
        <v>8</v>
      </c>
      <c r="B32" s="10" t="s">
        <v>35</v>
      </c>
      <c r="C32" s="10" t="s">
        <v>51</v>
      </c>
      <c r="D32" s="11" t="s">
        <v>27</v>
      </c>
      <c r="E32" s="23">
        <v>5</v>
      </c>
      <c r="F32" s="13">
        <v>630.66</v>
      </c>
      <c r="G32" s="33">
        <f t="shared" si="7"/>
        <v>6.8915254237288082</v>
      </c>
      <c r="H32" s="13">
        <v>590</v>
      </c>
      <c r="I32" s="6">
        <f t="shared" si="8"/>
        <v>2950</v>
      </c>
    </row>
    <row r="33" spans="1:9" x14ac:dyDescent="0.2">
      <c r="A33" s="7">
        <v>9</v>
      </c>
      <c r="B33" s="21" t="s">
        <v>36</v>
      </c>
      <c r="C33" s="21" t="s">
        <v>52</v>
      </c>
      <c r="D33" s="22" t="s">
        <v>22</v>
      </c>
      <c r="E33" s="31">
        <v>0.1</v>
      </c>
      <c r="F33" s="13">
        <v>26127.360000000001</v>
      </c>
      <c r="G33" s="33">
        <f t="shared" si="7"/>
        <v>3.4746930693069373</v>
      </c>
      <c r="H33" s="13">
        <v>25250</v>
      </c>
      <c r="I33" s="6">
        <f t="shared" si="8"/>
        <v>2525</v>
      </c>
    </row>
    <row r="34" spans="1:9" x14ac:dyDescent="0.2">
      <c r="A34" s="7">
        <v>10</v>
      </c>
      <c r="B34" s="10" t="s">
        <v>23</v>
      </c>
      <c r="C34" s="10" t="s">
        <v>53</v>
      </c>
      <c r="D34" s="11" t="s">
        <v>22</v>
      </c>
      <c r="E34" s="31">
        <v>10</v>
      </c>
      <c r="F34" s="13">
        <v>848.33</v>
      </c>
      <c r="G34" s="33">
        <f t="shared" si="7"/>
        <v>5.7768079800498811</v>
      </c>
      <c r="H34" s="13">
        <v>802</v>
      </c>
      <c r="I34" s="6">
        <f t="shared" si="8"/>
        <v>8020</v>
      </c>
    </row>
    <row r="35" spans="1:9" x14ac:dyDescent="0.2">
      <c r="A35" s="7">
        <v>11</v>
      </c>
      <c r="B35" s="21" t="s">
        <v>37</v>
      </c>
      <c r="C35" s="21" t="s">
        <v>54</v>
      </c>
      <c r="D35" s="22" t="s">
        <v>22</v>
      </c>
      <c r="E35" s="31">
        <v>2</v>
      </c>
      <c r="F35" s="13">
        <v>1450.33</v>
      </c>
      <c r="G35" s="33">
        <f t="shared" si="7"/>
        <v>5.9408327246165129</v>
      </c>
      <c r="H35" s="13">
        <v>1369</v>
      </c>
      <c r="I35" s="6">
        <f t="shared" si="8"/>
        <v>2738</v>
      </c>
    </row>
    <row r="36" spans="1:9" x14ac:dyDescent="0.2">
      <c r="A36" s="7">
        <v>12</v>
      </c>
      <c r="B36" s="10" t="s">
        <v>38</v>
      </c>
      <c r="C36" s="10" t="s">
        <v>55</v>
      </c>
      <c r="D36" s="11" t="s">
        <v>22</v>
      </c>
      <c r="E36" s="31">
        <v>1</v>
      </c>
      <c r="F36" s="13">
        <v>28159.16</v>
      </c>
      <c r="G36" s="33">
        <f t="shared" si="7"/>
        <v>3.5263235294117692</v>
      </c>
      <c r="H36" s="13">
        <v>27200</v>
      </c>
      <c r="I36" s="6">
        <f t="shared" si="8"/>
        <v>27200</v>
      </c>
    </row>
    <row r="37" spans="1:9" x14ac:dyDescent="0.2">
      <c r="A37" s="7">
        <v>13</v>
      </c>
      <c r="B37" s="21" t="s">
        <v>39</v>
      </c>
      <c r="C37" s="21" t="s">
        <v>56</v>
      </c>
      <c r="D37" s="22" t="s">
        <v>22</v>
      </c>
      <c r="E37" s="31">
        <v>1</v>
      </c>
      <c r="F37" s="13">
        <v>1596</v>
      </c>
      <c r="G37" s="33">
        <f t="shared" si="7"/>
        <v>5.5555555555555571</v>
      </c>
      <c r="H37" s="13">
        <v>1512</v>
      </c>
      <c r="I37" s="6">
        <f t="shared" si="8"/>
        <v>1512</v>
      </c>
    </row>
    <row r="38" spans="1:9" x14ac:dyDescent="0.2">
      <c r="A38" s="7">
        <v>14</v>
      </c>
      <c r="B38" s="10" t="s">
        <v>28</v>
      </c>
      <c r="C38" s="10" t="s">
        <v>57</v>
      </c>
      <c r="D38" s="11" t="s">
        <v>27</v>
      </c>
      <c r="E38" s="31">
        <v>30</v>
      </c>
      <c r="F38" s="13">
        <v>966.03</v>
      </c>
      <c r="G38" s="33">
        <f t="shared" si="7"/>
        <v>4.3003670913409593</v>
      </c>
      <c r="H38" s="13">
        <v>926.2</v>
      </c>
      <c r="I38" s="6">
        <f t="shared" si="8"/>
        <v>27786</v>
      </c>
    </row>
    <row r="39" spans="1:9" x14ac:dyDescent="0.2">
      <c r="A39" s="7">
        <v>15</v>
      </c>
      <c r="B39" s="10" t="s">
        <v>29</v>
      </c>
      <c r="C39" s="10" t="s">
        <v>58</v>
      </c>
      <c r="D39" s="11" t="s">
        <v>22</v>
      </c>
      <c r="E39" s="12">
        <v>3</v>
      </c>
      <c r="F39" s="13">
        <v>463</v>
      </c>
      <c r="G39" s="33">
        <f t="shared" si="7"/>
        <v>9.4562647754137146</v>
      </c>
      <c r="H39" s="13">
        <v>423</v>
      </c>
      <c r="I39" s="6">
        <f t="shared" si="8"/>
        <v>1269</v>
      </c>
    </row>
    <row r="40" spans="1:9" ht="12.75" customHeight="1" x14ac:dyDescent="0.2">
      <c r="A40" s="40" t="s">
        <v>20</v>
      </c>
      <c r="B40" s="41"/>
      <c r="C40" s="41"/>
      <c r="D40" s="41"/>
      <c r="E40" s="41"/>
      <c r="F40" s="41"/>
      <c r="G40" s="41"/>
      <c r="H40" s="42"/>
      <c r="I40" s="6">
        <f>SUM(I25:I39)</f>
        <v>112797</v>
      </c>
    </row>
    <row r="41" spans="1:9" hidden="1" x14ac:dyDescent="0.2"/>
    <row r="42" spans="1:9" hidden="1" x14ac:dyDescent="0.2"/>
    <row r="43" spans="1:9" x14ac:dyDescent="0.2">
      <c r="B43" s="9" t="s">
        <v>4</v>
      </c>
      <c r="D43" s="18">
        <v>46224</v>
      </c>
    </row>
    <row r="44" spans="1:9" x14ac:dyDescent="0.2">
      <c r="B44" s="9" t="s">
        <v>30</v>
      </c>
    </row>
  </sheetData>
  <mergeCells count="11">
    <mergeCell ref="H4:J4"/>
    <mergeCell ref="K4:K5"/>
    <mergeCell ref="A1:J1"/>
    <mergeCell ref="A4:A5"/>
    <mergeCell ref="B4:B5"/>
    <mergeCell ref="C4:C5"/>
    <mergeCell ref="D4:D5"/>
    <mergeCell ref="E4:E5"/>
    <mergeCell ref="F4:F5"/>
    <mergeCell ref="G4:G5"/>
    <mergeCell ref="A40:H40"/>
  </mergeCells>
  <pageMargins left="0.39370078740157483" right="0.39370078740157483" top="0.39370078740157483" bottom="0.3937007874015748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gor-apt-euv</dc:creator>
  <cp:lastModifiedBy>Юлия В. Елисеева</cp:lastModifiedBy>
  <cp:lastPrinted>2026-04-16T17:07:17Z</cp:lastPrinted>
  <dcterms:created xsi:type="dcterms:W3CDTF">2025-04-02T10:15:56Z</dcterms:created>
  <dcterms:modified xsi:type="dcterms:W3CDTF">2026-07-21T07:02:13Z</dcterms:modified>
</cp:coreProperties>
</file>