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-SRV-FS-02\Public\Закупки\ОГЗ\2026\ЕАТ_БЕРЕЗКА п.5\06_Июнь\Поставка изделий медицинского назначения (шовный материал) - 1\"/>
    </mc:Choice>
  </mc:AlternateContent>
  <xr:revisionPtr revIDLastSave="0" documentId="13_ncr:1_{58CDE469-EC8C-47F2-8705-310DD8EF71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3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3" l="1"/>
  <c r="O7" i="3"/>
  <c r="O8" i="3"/>
  <c r="O9" i="3"/>
  <c r="O10" i="3"/>
  <c r="O11" i="3"/>
  <c r="O12" i="3"/>
  <c r="O13" i="3"/>
  <c r="O14" i="3"/>
  <c r="O15" i="3"/>
  <c r="O17" i="3"/>
  <c r="O18" i="3"/>
  <c r="O19" i="3"/>
  <c r="O20" i="3"/>
  <c r="O21" i="3"/>
  <c r="O22" i="3"/>
  <c r="O23" i="3"/>
  <c r="O24" i="3"/>
  <c r="O25" i="3"/>
  <c r="O26" i="3"/>
  <c r="O27" i="3"/>
  <c r="O28" i="3"/>
  <c r="O5" i="3"/>
  <c r="N6" i="3"/>
  <c r="N7" i="3"/>
  <c r="N8" i="3"/>
  <c r="N9" i="3"/>
  <c r="N10" i="3"/>
  <c r="N11" i="3"/>
  <c r="N12" i="3"/>
  <c r="N13" i="3"/>
  <c r="N14" i="3"/>
  <c r="N15" i="3"/>
  <c r="N16" i="3"/>
  <c r="O16" i="3" s="1"/>
  <c r="N17" i="3"/>
  <c r="N18" i="3"/>
  <c r="N19" i="3"/>
  <c r="N20" i="3"/>
  <c r="N21" i="3"/>
  <c r="N22" i="3"/>
  <c r="N23" i="3"/>
  <c r="N24" i="3"/>
  <c r="N25" i="3"/>
  <c r="N26" i="3"/>
  <c r="N27" i="3"/>
  <c r="N28" i="3"/>
  <c r="N5" i="3"/>
  <c r="H6" i="3"/>
  <c r="I6" i="3"/>
  <c r="J6" i="3"/>
  <c r="K6" i="3" s="1"/>
  <c r="L6" i="3"/>
  <c r="H7" i="3"/>
  <c r="I7" i="3"/>
  <c r="J7" i="3"/>
  <c r="K7" i="3" s="1"/>
  <c r="L7" i="3"/>
  <c r="H8" i="3"/>
  <c r="I8" i="3"/>
  <c r="J8" i="3"/>
  <c r="L8" i="3"/>
  <c r="H9" i="3"/>
  <c r="I9" i="3"/>
  <c r="J9" i="3"/>
  <c r="L9" i="3"/>
  <c r="H10" i="3"/>
  <c r="I10" i="3"/>
  <c r="J10" i="3"/>
  <c r="K10" i="3" s="1"/>
  <c r="L10" i="3"/>
  <c r="H11" i="3"/>
  <c r="I11" i="3"/>
  <c r="J11" i="3"/>
  <c r="L11" i="3"/>
  <c r="H12" i="3"/>
  <c r="I12" i="3"/>
  <c r="J12" i="3"/>
  <c r="K12" i="3" s="1"/>
  <c r="L12" i="3"/>
  <c r="H13" i="3"/>
  <c r="I13" i="3"/>
  <c r="J13" i="3"/>
  <c r="K13" i="3" s="1"/>
  <c r="L13" i="3"/>
  <c r="H14" i="3"/>
  <c r="I14" i="3"/>
  <c r="J14" i="3"/>
  <c r="L14" i="3"/>
  <c r="H15" i="3"/>
  <c r="I15" i="3"/>
  <c r="J15" i="3"/>
  <c r="K15" i="3" s="1"/>
  <c r="L15" i="3"/>
  <c r="H16" i="3"/>
  <c r="I16" i="3"/>
  <c r="J16" i="3"/>
  <c r="L16" i="3"/>
  <c r="H17" i="3"/>
  <c r="I17" i="3"/>
  <c r="J17" i="3"/>
  <c r="L17" i="3"/>
  <c r="H18" i="3"/>
  <c r="I18" i="3"/>
  <c r="J18" i="3"/>
  <c r="K18" i="3" s="1"/>
  <c r="L18" i="3"/>
  <c r="H19" i="3"/>
  <c r="I19" i="3"/>
  <c r="J19" i="3"/>
  <c r="L19" i="3"/>
  <c r="H20" i="3"/>
  <c r="I20" i="3"/>
  <c r="J20" i="3"/>
  <c r="L20" i="3"/>
  <c r="H21" i="3"/>
  <c r="I21" i="3"/>
  <c r="J21" i="3"/>
  <c r="L21" i="3"/>
  <c r="H22" i="3"/>
  <c r="I22" i="3"/>
  <c r="J22" i="3"/>
  <c r="L22" i="3"/>
  <c r="H23" i="3"/>
  <c r="I23" i="3"/>
  <c r="J23" i="3"/>
  <c r="L23" i="3"/>
  <c r="H24" i="3"/>
  <c r="I24" i="3"/>
  <c r="J24" i="3"/>
  <c r="L24" i="3"/>
  <c r="H25" i="3"/>
  <c r="I25" i="3"/>
  <c r="J25" i="3"/>
  <c r="L25" i="3"/>
  <c r="H26" i="3"/>
  <c r="I26" i="3"/>
  <c r="J26" i="3"/>
  <c r="L26" i="3"/>
  <c r="H27" i="3"/>
  <c r="I27" i="3"/>
  <c r="J27" i="3"/>
  <c r="K27" i="3" s="1"/>
  <c r="L27" i="3"/>
  <c r="H28" i="3"/>
  <c r="I28" i="3"/>
  <c r="J28" i="3"/>
  <c r="L28" i="3"/>
  <c r="O29" i="3" l="1"/>
  <c r="K28" i="3"/>
  <c r="K14" i="3"/>
  <c r="K23" i="3"/>
  <c r="K20" i="3"/>
  <c r="K17" i="3"/>
  <c r="K26" i="3"/>
  <c r="K11" i="3"/>
  <c r="K9" i="3"/>
  <c r="K24" i="3"/>
  <c r="K16" i="3"/>
  <c r="K21" i="3"/>
  <c r="K8" i="3"/>
  <c r="K25" i="3"/>
  <c r="K22" i="3"/>
  <c r="K19" i="3"/>
  <c r="L5" i="3"/>
  <c r="J5" i="3" l="1"/>
  <c r="I5" i="3"/>
  <c r="H5" i="3"/>
  <c r="K5" i="3" l="1"/>
</calcChain>
</file>

<file path=xl/sharedStrings.xml><?xml version="1.0" encoding="utf-8"?>
<sst xmlns="http://schemas.openxmlformats.org/spreadsheetml/2006/main" count="72" uniqueCount="49">
  <si>
    <t>Среднее квадратичное отклонение</t>
  </si>
  <si>
    <t>шт.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</si>
  <si>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</si>
  <si>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</si>
  <si>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</si>
  <si>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</si>
  <si>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>Номер источника ценовой информации (ИЦИ №i)* и цена единицы товара, работы, услуги, представленная i-тым ИЦИ (Цi), руб.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</si>
  <si>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</si>
  <si>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</si>
  <si>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</si>
  <si>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</si>
  <si>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</si>
  <si>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>&lt;ц&gt; - средн. арифм. величина цены единицы прод-ции, руб.</t>
  </si>
  <si>
    <t xml:space="preserve">V - коэф-нт вариации </t>
  </si>
  <si>
    <t>Приложение №2 к Извещению</t>
  </si>
  <si>
    <t>НЦЕi**, (средняя цена за ед. измерения без НДС), руб.</t>
  </si>
  <si>
    <t>НДС медицинского изделия, %</t>
  </si>
  <si>
    <t>Основные характеристики объекта закупки:</t>
  </si>
  <si>
    <t>Используемый метод обоснования НМЦК:</t>
  </si>
  <si>
    <t>основные характеристики объекта закупки в соответствии с харктеристиками объекта закупки, указанными в извещении о закупке</t>
  </si>
  <si>
    <t>метод сопоставимых рыночных цен (анализа рынка), расчет произведен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 В соответствии со статьей 34 Бюджетного кодекса Российской Федерации от 31.07.1998 № 145-ФЗ значение начальной (максимальной) цены контракта Заказчиком устанавливается на основании минимального ценового предложения.</t>
  </si>
  <si>
    <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
где:
V - коэффициент вариации;
                                             - среднее квадратичное отклонение;
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не превышает 33 %, совокупность значений выявленных цен, используемых в расчетах НМЦК, является однородной.
** Расчет начальной (максимальной) цены контракта (НМЦК) осуществлен по формуле:                                                                                     , где
НЦЕ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начальная цена единицы i-й позиции медицинского изделия без учета НДС, рассчитанная в соответствии с пунктом 12 Порядка, рассчитанная по формуле:
</t>
    </r>
  </si>
  <si>
    <t>Минимальная цена единицы i-й позиции медицинского изделия с учетом НДС, руб. * Vi</t>
  </si>
  <si>
    <t>НЦЕi + НДС - минимальная цена единицы i-й позиции медицинского изделия с учетом НДС, руб.</t>
  </si>
  <si>
    <r>
      <t>Обоснование начальной (максимальной) цены контракта  на поставку изделий медицинского назначения (шовный материал) - 1 для нужд ФГБУ «СПб НИИФ» Минздрава России в 2026 году</t>
    </r>
    <r>
      <rPr>
        <sz val="10"/>
        <color indexed="8"/>
        <rFont val="Times New Roman"/>
        <family val="1"/>
        <charset val="204"/>
      </rPr>
      <t xml:space="preserve">
</t>
    </r>
  </si>
  <si>
    <t>Нить хирургическая из полидиоксанона, антибактериальная, тип 1</t>
  </si>
  <si>
    <t>Нить хирургическая из полидиоксанона, антибактериальная, тип 2</t>
  </si>
  <si>
    <t>Нить хирургическая из полиглекапрона</t>
  </si>
  <si>
    <t>Нить хирургическая из полиолефина, мононить, тип 1</t>
  </si>
  <si>
    <t>Нить хирургическая из полиолефина, мононить, тип 2</t>
  </si>
  <si>
    <t>Нить хирургическая из полиолефина, мононить, тип 3</t>
  </si>
  <si>
    <t>Нить хирургическая из полиолефина, мононить, тип 4</t>
  </si>
  <si>
    <t>Нить хирургическая из полиолефина, мононить, тип 5</t>
  </si>
  <si>
    <t>Сетка хирургическая для использования не только в гинекологии, из синтетического полимера, нерассасывающаяся, тип 1</t>
  </si>
  <si>
    <t>Сетка хирургическая для использования не только в гинекологии, из синтетического полимера, нерассасывающаяся, тип 2</t>
  </si>
  <si>
    <t>Нить хирургическая из полигликолевой кислоты, полинить, тип 1</t>
  </si>
  <si>
    <t>Нить хирургическая из полигликолевой кислоты, полинить, тип 2</t>
  </si>
  <si>
    <t>Нить хирургическая из полигликолевой кислоты, полинить, тип 3</t>
  </si>
  <si>
    <t>Нить хирургическая из полигликолевой кислоты, полинить, тип 4</t>
  </si>
  <si>
    <t>Нить хирургическая из полигликолевой кислоты, полинить, тип 5</t>
  </si>
  <si>
    <t>Нить хирургическая из полигликолевой кислоты, полинить, тип 6</t>
  </si>
  <si>
    <t>Нить хирургическая из полигликолевой кислоты, полинить, тип 7</t>
  </si>
  <si>
    <t>Нить хирургическая из полигликолевой кислоты, полинить, тип 8</t>
  </si>
  <si>
    <t>Нить хирургическая из полигликолевой кислоты, полинить, тип 9</t>
  </si>
  <si>
    <t>Нить хирургическая из полиглактина, антибактериальная</t>
  </si>
  <si>
    <t>Нить хирургическая из полидиоксанона, антибактериальная, тип 3</t>
  </si>
  <si>
    <t>Нить хирургическая из полидиоксанона, антибактериальная, тип 4</t>
  </si>
  <si>
    <t>Нить хирургическая из полигликолевой кислоты, полинить, тип 10</t>
  </si>
  <si>
    <t>Нить хирургическая из полиэфира, рассасывающаяся, мононить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</si>
</sst>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vertAlign val="subscript"/>
      <sz val="9"/>
      <color rgb="FF000000"/>
      <name val="Times New Roman"/>
      <family val="2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0" fillId="0" borderId="0" xfId="0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4" fontId="8" fillId="0" borderId="9" xfId="0" applyNumberFormat="1" applyFont="1" applyFill="1" applyBorder="1" applyAlignment="1">
      <alignment horizontal="center" vertical="center" readingOrder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180975</xdr:rowOff>
    </xdr:from>
    <xdr:to>
      <xdr:col>1</xdr:col>
      <xdr:colOff>781050</xdr:colOff>
      <xdr:row>33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82BAD3-A3E0-4090-A250-53900537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5734050"/>
          <a:ext cx="771525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33</xdr:row>
      <xdr:rowOff>781050</xdr:rowOff>
    </xdr:from>
    <xdr:to>
      <xdr:col>1</xdr:col>
      <xdr:colOff>1257300</xdr:colOff>
      <xdr:row>33</xdr:row>
      <xdr:rowOff>1228725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3384B1-4DA2-44F2-875C-4979443E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4643" y="15628844"/>
          <a:ext cx="1247775" cy="447675"/>
        </a:xfrm>
        <a:prstGeom prst="rect">
          <a:avLst/>
        </a:prstGeom>
      </xdr:spPr>
    </xdr:pic>
    <xdr:clientData/>
  </xdr:twoCellAnchor>
  <xdr:twoCellAnchor editAs="oneCell">
    <xdr:from>
      <xdr:col>4</xdr:col>
      <xdr:colOff>863973</xdr:colOff>
      <xdr:row>33</xdr:row>
      <xdr:rowOff>1986242</xdr:rowOff>
    </xdr:from>
    <xdr:to>
      <xdr:col>6</xdr:col>
      <xdr:colOff>816348</xdr:colOff>
      <xdr:row>33</xdr:row>
      <xdr:rowOff>2259105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DBF8E5-D295-4CC2-8972-CD56BC07E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54973" y="16834036"/>
          <a:ext cx="2227169" cy="27286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33</xdr:row>
      <xdr:rowOff>2265829</xdr:rowOff>
    </xdr:from>
    <xdr:to>
      <xdr:col>9</xdr:col>
      <xdr:colOff>108697</xdr:colOff>
      <xdr:row>33</xdr:row>
      <xdr:rowOff>2595842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D3ACE9-E291-437A-882C-B6DE2FB0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34668" y="17113623"/>
          <a:ext cx="952500" cy="330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topLeftCell="A16" zoomScale="85" zoomScaleNormal="85" workbookViewId="0">
      <selection activeCell="S12" sqref="S12"/>
    </sheetView>
  </sheetViews>
  <sheetFormatPr defaultRowHeight="15" x14ac:dyDescent="0.25"/>
  <cols>
    <col min="2" max="2" width="27" customWidth="1"/>
    <col min="3" max="3" width="13.28515625" customWidth="1"/>
    <col min="4" max="4" width="13.42578125" customWidth="1"/>
    <col min="5" max="5" width="17.42578125" customWidth="1"/>
    <col min="6" max="6" width="16.7109375" customWidth="1"/>
    <col min="7" max="7" width="17.85546875" customWidth="1"/>
    <col min="8" max="8" width="11.42578125" customWidth="1"/>
    <col min="9" max="9" width="12.85546875" customWidth="1"/>
    <col min="12" max="12" width="13.5703125" customWidth="1"/>
    <col min="13" max="13" width="11.7109375" customWidth="1"/>
    <col min="14" max="14" width="18.28515625" customWidth="1"/>
    <col min="15" max="15" width="17.85546875" customWidth="1"/>
  </cols>
  <sheetData>
    <row r="1" spans="1:18" ht="16.5" customHeight="1" x14ac:dyDescent="0.25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8" ht="25.5" customHeight="1" x14ac:dyDescent="0.25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8" ht="48.75" customHeight="1" x14ac:dyDescent="0.25">
      <c r="A3" s="33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/>
      <c r="G3" s="34"/>
      <c r="H3" s="35" t="s">
        <v>7</v>
      </c>
      <c r="I3" s="36" t="s">
        <v>8</v>
      </c>
      <c r="J3" s="36"/>
      <c r="K3" s="36"/>
      <c r="L3" s="30" t="s">
        <v>15</v>
      </c>
      <c r="M3" s="37" t="s">
        <v>16</v>
      </c>
      <c r="N3" s="31" t="s">
        <v>23</v>
      </c>
      <c r="O3" s="28" t="s">
        <v>22</v>
      </c>
    </row>
    <row r="4" spans="1:18" ht="76.5" x14ac:dyDescent="0.25">
      <c r="A4" s="33"/>
      <c r="B4" s="34"/>
      <c r="C4" s="34"/>
      <c r="D4" s="34"/>
      <c r="E4" s="6" t="s">
        <v>9</v>
      </c>
      <c r="F4" s="6" t="s">
        <v>10</v>
      </c>
      <c r="G4" s="6" t="s">
        <v>11</v>
      </c>
      <c r="H4" s="34"/>
      <c r="I4" s="8" t="s">
        <v>12</v>
      </c>
      <c r="J4" s="6" t="s">
        <v>0</v>
      </c>
      <c r="K4" s="7" t="s">
        <v>13</v>
      </c>
      <c r="L4" s="30"/>
      <c r="M4" s="38"/>
      <c r="N4" s="31"/>
      <c r="O4" s="28"/>
      <c r="R4" s="17"/>
    </row>
    <row r="5" spans="1:18" ht="38.25" x14ac:dyDescent="0.25">
      <c r="A5" s="1">
        <v>1</v>
      </c>
      <c r="B5" s="2" t="s">
        <v>25</v>
      </c>
      <c r="C5" s="11" t="s">
        <v>1</v>
      </c>
      <c r="D5" s="12">
        <v>24</v>
      </c>
      <c r="E5" s="13">
        <v>3168.1</v>
      </c>
      <c r="F5" s="14">
        <v>3168</v>
      </c>
      <c r="G5" s="14">
        <v>3168.3</v>
      </c>
      <c r="H5" s="3">
        <f>COUNT(E5:G5)</f>
        <v>3</v>
      </c>
      <c r="I5" s="3">
        <f>IF(ISERR(AVERAGE(E5:G5)),"",AVERAGE(E5:G5))</f>
        <v>3168.13</v>
      </c>
      <c r="J5" s="3">
        <f>IF(ISERR(STDEV(E5:G5)),"",STDEV(E5:G5))</f>
        <v>0.15</v>
      </c>
      <c r="K5" s="4">
        <f>IF(ISERR(J5/I5),"",J5/I5)</f>
        <v>0</v>
      </c>
      <c r="L5" s="5">
        <f>AVERAGE(E5:G5)</f>
        <v>3168.13</v>
      </c>
      <c r="M5" s="10">
        <v>10</v>
      </c>
      <c r="N5" s="5">
        <f>F5</f>
        <v>3168</v>
      </c>
      <c r="O5" s="5">
        <f>N5*D5</f>
        <v>76032</v>
      </c>
    </row>
    <row r="6" spans="1:18" ht="38.25" x14ac:dyDescent="0.25">
      <c r="A6" s="1">
        <v>2</v>
      </c>
      <c r="B6" s="2" t="s">
        <v>26</v>
      </c>
      <c r="C6" s="11" t="s">
        <v>1</v>
      </c>
      <c r="D6" s="12">
        <v>12</v>
      </c>
      <c r="E6" s="13">
        <v>2988.1</v>
      </c>
      <c r="F6" s="14">
        <v>2988</v>
      </c>
      <c r="G6" s="14">
        <v>2988.5</v>
      </c>
      <c r="H6" s="3">
        <f t="shared" ref="H6:H28" si="0">COUNT(E6:G6)</f>
        <v>3</v>
      </c>
      <c r="I6" s="3">
        <f t="shared" ref="I6:I28" si="1">IF(ISERR(AVERAGE(E6:G6)),"",AVERAGE(E6:G6))</f>
        <v>2988.2</v>
      </c>
      <c r="J6" s="3">
        <f t="shared" ref="J6:J28" si="2">IF(ISERR(STDEV(E6:G6)),"",STDEV(E6:G6))</f>
        <v>0.26</v>
      </c>
      <c r="K6" s="4">
        <f t="shared" ref="K6:K28" si="3">IF(ISERR(J6/I6),"",J6/I6)</f>
        <v>0</v>
      </c>
      <c r="L6" s="5">
        <f t="shared" ref="L6:L28" si="4">AVERAGE(E6:G6)</f>
        <v>2988.2</v>
      </c>
      <c r="M6" s="10">
        <v>10</v>
      </c>
      <c r="N6" s="5">
        <f t="shared" ref="N6:N28" si="5">F6</f>
        <v>2988</v>
      </c>
      <c r="O6" s="5">
        <f t="shared" ref="O6:O28" si="6">N6*D6</f>
        <v>35856</v>
      </c>
    </row>
    <row r="7" spans="1:18" ht="25.5" x14ac:dyDescent="0.25">
      <c r="A7" s="1">
        <v>3</v>
      </c>
      <c r="B7" s="2" t="s">
        <v>27</v>
      </c>
      <c r="C7" s="11" t="s">
        <v>1</v>
      </c>
      <c r="D7" s="12">
        <v>24</v>
      </c>
      <c r="E7" s="13">
        <v>2455.5</v>
      </c>
      <c r="F7" s="14">
        <v>2455</v>
      </c>
      <c r="G7" s="14">
        <v>2455.3000000000002</v>
      </c>
      <c r="H7" s="3">
        <f t="shared" si="0"/>
        <v>3</v>
      </c>
      <c r="I7" s="3">
        <f t="shared" si="1"/>
        <v>2455.27</v>
      </c>
      <c r="J7" s="3">
        <f t="shared" si="2"/>
        <v>0.25</v>
      </c>
      <c r="K7" s="4">
        <f t="shared" si="3"/>
        <v>0</v>
      </c>
      <c r="L7" s="5">
        <f t="shared" si="4"/>
        <v>2455.27</v>
      </c>
      <c r="M7" s="10">
        <v>10</v>
      </c>
      <c r="N7" s="5">
        <f t="shared" si="5"/>
        <v>2455</v>
      </c>
      <c r="O7" s="5">
        <f t="shared" si="6"/>
        <v>58920</v>
      </c>
    </row>
    <row r="8" spans="1:18" ht="25.5" x14ac:dyDescent="0.25">
      <c r="A8" s="1">
        <v>4</v>
      </c>
      <c r="B8" s="2" t="s">
        <v>28</v>
      </c>
      <c r="C8" s="11" t="s">
        <v>1</v>
      </c>
      <c r="D8" s="12">
        <v>12</v>
      </c>
      <c r="E8" s="13">
        <v>680</v>
      </c>
      <c r="F8" s="14">
        <v>679</v>
      </c>
      <c r="G8" s="14">
        <v>679.5</v>
      </c>
      <c r="H8" s="3">
        <f t="shared" si="0"/>
        <v>3</v>
      </c>
      <c r="I8" s="3">
        <f t="shared" si="1"/>
        <v>679.5</v>
      </c>
      <c r="J8" s="3">
        <f t="shared" si="2"/>
        <v>0.5</v>
      </c>
      <c r="K8" s="4">
        <f t="shared" si="3"/>
        <v>1E-3</v>
      </c>
      <c r="L8" s="5">
        <f t="shared" si="4"/>
        <v>679.5</v>
      </c>
      <c r="M8" s="10">
        <v>10</v>
      </c>
      <c r="N8" s="5">
        <f t="shared" si="5"/>
        <v>679</v>
      </c>
      <c r="O8" s="5">
        <f t="shared" si="6"/>
        <v>8148</v>
      </c>
    </row>
    <row r="9" spans="1:18" ht="25.5" x14ac:dyDescent="0.25">
      <c r="A9" s="1">
        <v>5</v>
      </c>
      <c r="B9" s="2" t="s">
        <v>29</v>
      </c>
      <c r="C9" s="11" t="s">
        <v>1</v>
      </c>
      <c r="D9" s="12">
        <v>24</v>
      </c>
      <c r="E9" s="13">
        <v>561</v>
      </c>
      <c r="F9" s="14">
        <v>560</v>
      </c>
      <c r="G9" s="14">
        <v>560.5</v>
      </c>
      <c r="H9" s="3">
        <f t="shared" si="0"/>
        <v>3</v>
      </c>
      <c r="I9" s="3">
        <f t="shared" si="1"/>
        <v>560.5</v>
      </c>
      <c r="J9" s="3">
        <f t="shared" si="2"/>
        <v>0.5</v>
      </c>
      <c r="K9" s="4">
        <f t="shared" si="3"/>
        <v>1E-3</v>
      </c>
      <c r="L9" s="5">
        <f t="shared" si="4"/>
        <v>560.5</v>
      </c>
      <c r="M9" s="10">
        <v>10</v>
      </c>
      <c r="N9" s="5">
        <f t="shared" si="5"/>
        <v>560</v>
      </c>
      <c r="O9" s="5">
        <f t="shared" si="6"/>
        <v>13440</v>
      </c>
    </row>
    <row r="10" spans="1:18" ht="25.5" x14ac:dyDescent="0.25">
      <c r="A10" s="1">
        <v>6</v>
      </c>
      <c r="B10" s="2" t="s">
        <v>30</v>
      </c>
      <c r="C10" s="11" t="s">
        <v>1</v>
      </c>
      <c r="D10" s="12">
        <v>24</v>
      </c>
      <c r="E10" s="13">
        <v>591</v>
      </c>
      <c r="F10" s="14">
        <v>590</v>
      </c>
      <c r="G10" s="14">
        <v>590.5</v>
      </c>
      <c r="H10" s="3">
        <f t="shared" si="0"/>
        <v>3</v>
      </c>
      <c r="I10" s="3">
        <f t="shared" si="1"/>
        <v>590.5</v>
      </c>
      <c r="J10" s="3">
        <f t="shared" si="2"/>
        <v>0.5</v>
      </c>
      <c r="K10" s="4">
        <f t="shared" si="3"/>
        <v>1E-3</v>
      </c>
      <c r="L10" s="5">
        <f t="shared" si="4"/>
        <v>590.5</v>
      </c>
      <c r="M10" s="10">
        <v>10</v>
      </c>
      <c r="N10" s="5">
        <f t="shared" si="5"/>
        <v>590</v>
      </c>
      <c r="O10" s="5">
        <f t="shared" si="6"/>
        <v>14160</v>
      </c>
    </row>
    <row r="11" spans="1:18" ht="25.5" x14ac:dyDescent="0.25">
      <c r="A11" s="1">
        <v>7</v>
      </c>
      <c r="B11" s="2" t="s">
        <v>31</v>
      </c>
      <c r="C11" s="11" t="s">
        <v>1</v>
      </c>
      <c r="D11" s="12">
        <v>24</v>
      </c>
      <c r="E11" s="13">
        <v>618</v>
      </c>
      <c r="F11" s="14">
        <v>616</v>
      </c>
      <c r="G11" s="14">
        <v>616.4</v>
      </c>
      <c r="H11" s="3">
        <f t="shared" si="0"/>
        <v>3</v>
      </c>
      <c r="I11" s="3">
        <f t="shared" si="1"/>
        <v>616.79999999999995</v>
      </c>
      <c r="J11" s="3">
        <f t="shared" si="2"/>
        <v>1.06</v>
      </c>
      <c r="K11" s="4">
        <f t="shared" si="3"/>
        <v>2E-3</v>
      </c>
      <c r="L11" s="5">
        <f t="shared" si="4"/>
        <v>616.79999999999995</v>
      </c>
      <c r="M11" s="10">
        <v>10</v>
      </c>
      <c r="N11" s="5">
        <f t="shared" si="5"/>
        <v>616</v>
      </c>
      <c r="O11" s="5">
        <f t="shared" si="6"/>
        <v>14784</v>
      </c>
    </row>
    <row r="12" spans="1:18" ht="25.5" x14ac:dyDescent="0.25">
      <c r="A12" s="1">
        <v>8</v>
      </c>
      <c r="B12" s="2" t="s">
        <v>32</v>
      </c>
      <c r="C12" s="11" t="s">
        <v>1</v>
      </c>
      <c r="D12" s="12">
        <v>12</v>
      </c>
      <c r="E12" s="13">
        <v>717</v>
      </c>
      <c r="F12" s="14">
        <v>715</v>
      </c>
      <c r="G12" s="14">
        <v>715.3</v>
      </c>
      <c r="H12" s="3">
        <f t="shared" si="0"/>
        <v>3</v>
      </c>
      <c r="I12" s="3">
        <f t="shared" si="1"/>
        <v>715.77</v>
      </c>
      <c r="J12" s="3">
        <f t="shared" si="2"/>
        <v>1.08</v>
      </c>
      <c r="K12" s="4">
        <f t="shared" si="3"/>
        <v>2E-3</v>
      </c>
      <c r="L12" s="5">
        <f t="shared" si="4"/>
        <v>715.77</v>
      </c>
      <c r="M12" s="10">
        <v>10</v>
      </c>
      <c r="N12" s="5">
        <f t="shared" si="5"/>
        <v>715</v>
      </c>
      <c r="O12" s="5">
        <f t="shared" si="6"/>
        <v>8580</v>
      </c>
    </row>
    <row r="13" spans="1:18" ht="63.75" x14ac:dyDescent="0.25">
      <c r="A13" s="1">
        <v>9</v>
      </c>
      <c r="B13" s="2" t="s">
        <v>33</v>
      </c>
      <c r="C13" s="11" t="s">
        <v>1</v>
      </c>
      <c r="D13" s="12">
        <v>2</v>
      </c>
      <c r="E13" s="13">
        <v>19151.3</v>
      </c>
      <c r="F13" s="14">
        <v>19150</v>
      </c>
      <c r="G13" s="14">
        <v>19152.099999999999</v>
      </c>
      <c r="H13" s="3">
        <f t="shared" si="0"/>
        <v>3</v>
      </c>
      <c r="I13" s="3">
        <f t="shared" si="1"/>
        <v>19151.13</v>
      </c>
      <c r="J13" s="3">
        <f t="shared" si="2"/>
        <v>1.06</v>
      </c>
      <c r="K13" s="4">
        <f t="shared" si="3"/>
        <v>0</v>
      </c>
      <c r="L13" s="5">
        <f t="shared" si="4"/>
        <v>19151.13</v>
      </c>
      <c r="M13" s="10">
        <v>10</v>
      </c>
      <c r="N13" s="5">
        <f t="shared" si="5"/>
        <v>19150</v>
      </c>
      <c r="O13" s="5">
        <f t="shared" si="6"/>
        <v>38300</v>
      </c>
    </row>
    <row r="14" spans="1:18" ht="63.75" x14ac:dyDescent="0.25">
      <c r="A14" s="1">
        <v>10</v>
      </c>
      <c r="B14" s="2" t="s">
        <v>34</v>
      </c>
      <c r="C14" s="11" t="s">
        <v>1</v>
      </c>
      <c r="D14" s="12">
        <v>2</v>
      </c>
      <c r="E14" s="13">
        <v>6981.4</v>
      </c>
      <c r="F14" s="14">
        <v>6980</v>
      </c>
      <c r="G14" s="14">
        <v>6980.8</v>
      </c>
      <c r="H14" s="3">
        <f t="shared" si="0"/>
        <v>3</v>
      </c>
      <c r="I14" s="3">
        <f t="shared" si="1"/>
        <v>6980.73</v>
      </c>
      <c r="J14" s="3">
        <f t="shared" si="2"/>
        <v>0.7</v>
      </c>
      <c r="K14" s="4">
        <f t="shared" si="3"/>
        <v>0</v>
      </c>
      <c r="L14" s="5">
        <f t="shared" si="4"/>
        <v>6980.73</v>
      </c>
      <c r="M14" s="10">
        <v>10</v>
      </c>
      <c r="N14" s="5">
        <f t="shared" si="5"/>
        <v>6980</v>
      </c>
      <c r="O14" s="5">
        <f t="shared" si="6"/>
        <v>13960</v>
      </c>
    </row>
    <row r="15" spans="1:18" ht="38.25" x14ac:dyDescent="0.25">
      <c r="A15" s="1">
        <v>11</v>
      </c>
      <c r="B15" s="2" t="s">
        <v>35</v>
      </c>
      <c r="C15" s="11" t="s">
        <v>1</v>
      </c>
      <c r="D15" s="12">
        <v>36</v>
      </c>
      <c r="E15" s="13">
        <v>436.1</v>
      </c>
      <c r="F15" s="14">
        <v>436</v>
      </c>
      <c r="G15" s="14">
        <v>436.4</v>
      </c>
      <c r="H15" s="3">
        <f>COUNT(E15:G15)</f>
        <v>3</v>
      </c>
      <c r="I15" s="3">
        <f>IF(ISERR(AVERAGE(E15:G15)),"",AVERAGE(E15:G15))</f>
        <v>436.17</v>
      </c>
      <c r="J15" s="3">
        <f>IF(ISERR(STDEV(E15:G15)),"",STDEV(E15:G15))</f>
        <v>0.21</v>
      </c>
      <c r="K15" s="4">
        <f t="shared" si="3"/>
        <v>0</v>
      </c>
      <c r="L15" s="5">
        <f>AVERAGE(E15:G15)</f>
        <v>436.17</v>
      </c>
      <c r="M15" s="10">
        <v>10</v>
      </c>
      <c r="N15" s="5">
        <f t="shared" si="5"/>
        <v>436</v>
      </c>
      <c r="O15" s="5">
        <f t="shared" si="6"/>
        <v>15696</v>
      </c>
    </row>
    <row r="16" spans="1:18" ht="38.25" x14ac:dyDescent="0.25">
      <c r="A16" s="1">
        <v>12</v>
      </c>
      <c r="B16" s="2" t="s">
        <v>36</v>
      </c>
      <c r="C16" s="11" t="s">
        <v>1</v>
      </c>
      <c r="D16" s="12">
        <v>36</v>
      </c>
      <c r="E16" s="13">
        <v>335.1</v>
      </c>
      <c r="F16" s="14">
        <v>335</v>
      </c>
      <c r="G16" s="14">
        <v>335.5</v>
      </c>
      <c r="H16" s="3">
        <f t="shared" si="0"/>
        <v>3</v>
      </c>
      <c r="I16" s="3">
        <f t="shared" si="1"/>
        <v>335.2</v>
      </c>
      <c r="J16" s="3">
        <f t="shared" si="2"/>
        <v>0.26</v>
      </c>
      <c r="K16" s="4">
        <f t="shared" si="3"/>
        <v>1E-3</v>
      </c>
      <c r="L16" s="5">
        <f t="shared" si="4"/>
        <v>335.2</v>
      </c>
      <c r="M16" s="10">
        <v>10</v>
      </c>
      <c r="N16" s="5">
        <f t="shared" si="5"/>
        <v>335</v>
      </c>
      <c r="O16" s="5">
        <f t="shared" si="6"/>
        <v>12060</v>
      </c>
    </row>
    <row r="17" spans="1:15" ht="38.25" x14ac:dyDescent="0.25">
      <c r="A17" s="1">
        <v>13</v>
      </c>
      <c r="B17" s="2" t="s">
        <v>37</v>
      </c>
      <c r="C17" s="11" t="s">
        <v>1</v>
      </c>
      <c r="D17" s="12">
        <v>84</v>
      </c>
      <c r="E17" s="13">
        <v>340.1</v>
      </c>
      <c r="F17" s="14">
        <v>340</v>
      </c>
      <c r="G17" s="14">
        <v>340.7</v>
      </c>
      <c r="H17" s="3">
        <f t="shared" si="0"/>
        <v>3</v>
      </c>
      <c r="I17" s="3">
        <f t="shared" si="1"/>
        <v>340.27</v>
      </c>
      <c r="J17" s="3">
        <f t="shared" si="2"/>
        <v>0.38</v>
      </c>
      <c r="K17" s="4">
        <f t="shared" si="3"/>
        <v>1E-3</v>
      </c>
      <c r="L17" s="5">
        <f t="shared" si="4"/>
        <v>340.27</v>
      </c>
      <c r="M17" s="10">
        <v>10</v>
      </c>
      <c r="N17" s="5">
        <f t="shared" si="5"/>
        <v>340</v>
      </c>
      <c r="O17" s="5">
        <f t="shared" si="6"/>
        <v>28560</v>
      </c>
    </row>
    <row r="18" spans="1:15" ht="38.25" x14ac:dyDescent="0.25">
      <c r="A18" s="1">
        <v>14</v>
      </c>
      <c r="B18" s="2" t="s">
        <v>38</v>
      </c>
      <c r="C18" s="11" t="s">
        <v>1</v>
      </c>
      <c r="D18" s="12">
        <v>72</v>
      </c>
      <c r="E18" s="13">
        <v>373.4</v>
      </c>
      <c r="F18" s="14">
        <v>373</v>
      </c>
      <c r="G18" s="14">
        <v>373.2</v>
      </c>
      <c r="H18" s="3">
        <f t="shared" si="0"/>
        <v>3</v>
      </c>
      <c r="I18" s="3">
        <f t="shared" si="1"/>
        <v>373.2</v>
      </c>
      <c r="J18" s="3">
        <f t="shared" si="2"/>
        <v>0.2</v>
      </c>
      <c r="K18" s="4">
        <f t="shared" si="3"/>
        <v>1E-3</v>
      </c>
      <c r="L18" s="5">
        <f t="shared" si="4"/>
        <v>373.2</v>
      </c>
      <c r="M18" s="10">
        <v>10</v>
      </c>
      <c r="N18" s="5">
        <f t="shared" si="5"/>
        <v>373</v>
      </c>
      <c r="O18" s="5">
        <f t="shared" si="6"/>
        <v>26856</v>
      </c>
    </row>
    <row r="19" spans="1:15" ht="38.25" x14ac:dyDescent="0.25">
      <c r="A19" s="1">
        <v>15</v>
      </c>
      <c r="B19" s="2" t="s">
        <v>39</v>
      </c>
      <c r="C19" s="11" t="s">
        <v>1</v>
      </c>
      <c r="D19" s="12">
        <v>24</v>
      </c>
      <c r="E19" s="18">
        <v>390.1</v>
      </c>
      <c r="F19" s="14">
        <v>390</v>
      </c>
      <c r="G19" s="14">
        <v>390.5</v>
      </c>
      <c r="H19" s="3">
        <f t="shared" si="0"/>
        <v>3</v>
      </c>
      <c r="I19" s="3">
        <f t="shared" si="1"/>
        <v>390.2</v>
      </c>
      <c r="J19" s="3">
        <f t="shared" si="2"/>
        <v>0.26</v>
      </c>
      <c r="K19" s="4">
        <f t="shared" si="3"/>
        <v>1E-3</v>
      </c>
      <c r="L19" s="5">
        <f t="shared" si="4"/>
        <v>390.2</v>
      </c>
      <c r="M19" s="10">
        <v>10</v>
      </c>
      <c r="N19" s="5">
        <f t="shared" si="5"/>
        <v>390</v>
      </c>
      <c r="O19" s="5">
        <f t="shared" si="6"/>
        <v>9360</v>
      </c>
    </row>
    <row r="20" spans="1:15" ht="38.25" x14ac:dyDescent="0.25">
      <c r="A20" s="1">
        <v>16</v>
      </c>
      <c r="B20" s="2" t="s">
        <v>40</v>
      </c>
      <c r="C20" s="11" t="s">
        <v>1</v>
      </c>
      <c r="D20" s="12">
        <v>24</v>
      </c>
      <c r="E20" s="13">
        <v>387.2</v>
      </c>
      <c r="F20" s="14">
        <v>387</v>
      </c>
      <c r="G20" s="14">
        <v>387.8</v>
      </c>
      <c r="H20" s="3">
        <f t="shared" si="0"/>
        <v>3</v>
      </c>
      <c r="I20" s="3">
        <f t="shared" si="1"/>
        <v>387.33</v>
      </c>
      <c r="J20" s="3">
        <f t="shared" si="2"/>
        <v>0.42</v>
      </c>
      <c r="K20" s="4">
        <f t="shared" si="3"/>
        <v>1E-3</v>
      </c>
      <c r="L20" s="5">
        <f t="shared" si="4"/>
        <v>387.33</v>
      </c>
      <c r="M20" s="10">
        <v>10</v>
      </c>
      <c r="N20" s="5">
        <f t="shared" si="5"/>
        <v>387</v>
      </c>
      <c r="O20" s="5">
        <f t="shared" si="6"/>
        <v>9288</v>
      </c>
    </row>
    <row r="21" spans="1:15" ht="38.25" x14ac:dyDescent="0.25">
      <c r="A21" s="1">
        <v>17</v>
      </c>
      <c r="B21" s="2" t="s">
        <v>41</v>
      </c>
      <c r="C21" s="11" t="s">
        <v>1</v>
      </c>
      <c r="D21" s="12">
        <v>12</v>
      </c>
      <c r="E21" s="13">
        <v>460.2</v>
      </c>
      <c r="F21" s="14">
        <v>460</v>
      </c>
      <c r="G21" s="14">
        <v>460.1</v>
      </c>
      <c r="H21" s="3">
        <f t="shared" si="0"/>
        <v>3</v>
      </c>
      <c r="I21" s="3">
        <f t="shared" si="1"/>
        <v>460.1</v>
      </c>
      <c r="J21" s="3">
        <f t="shared" si="2"/>
        <v>0.1</v>
      </c>
      <c r="K21" s="4">
        <f t="shared" si="3"/>
        <v>0</v>
      </c>
      <c r="L21" s="5">
        <f t="shared" si="4"/>
        <v>460.1</v>
      </c>
      <c r="M21" s="10">
        <v>10</v>
      </c>
      <c r="N21" s="5">
        <f t="shared" si="5"/>
        <v>460</v>
      </c>
      <c r="O21" s="5">
        <f t="shared" si="6"/>
        <v>5520</v>
      </c>
    </row>
    <row r="22" spans="1:15" ht="38.25" x14ac:dyDescent="0.25">
      <c r="A22" s="1">
        <v>18</v>
      </c>
      <c r="B22" s="2" t="s">
        <v>42</v>
      </c>
      <c r="C22" s="11" t="s">
        <v>1</v>
      </c>
      <c r="D22" s="12">
        <v>12</v>
      </c>
      <c r="E22" s="13">
        <v>475.1</v>
      </c>
      <c r="F22" s="14">
        <v>475</v>
      </c>
      <c r="G22" s="14">
        <v>475.3</v>
      </c>
      <c r="H22" s="3">
        <f t="shared" si="0"/>
        <v>3</v>
      </c>
      <c r="I22" s="3">
        <f t="shared" si="1"/>
        <v>475.13</v>
      </c>
      <c r="J22" s="3">
        <f t="shared" si="2"/>
        <v>0.15</v>
      </c>
      <c r="K22" s="4">
        <f t="shared" si="3"/>
        <v>0</v>
      </c>
      <c r="L22" s="5">
        <f t="shared" si="4"/>
        <v>475.13</v>
      </c>
      <c r="M22" s="10">
        <v>10</v>
      </c>
      <c r="N22" s="5">
        <f t="shared" si="5"/>
        <v>475</v>
      </c>
      <c r="O22" s="5">
        <f t="shared" si="6"/>
        <v>5700</v>
      </c>
    </row>
    <row r="23" spans="1:15" ht="38.25" x14ac:dyDescent="0.25">
      <c r="A23" s="1">
        <v>19</v>
      </c>
      <c r="B23" s="2" t="s">
        <v>43</v>
      </c>
      <c r="C23" s="11" t="s">
        <v>1</v>
      </c>
      <c r="D23" s="12">
        <v>12</v>
      </c>
      <c r="E23" s="13">
        <v>525.20000000000005</v>
      </c>
      <c r="F23" s="14">
        <v>525</v>
      </c>
      <c r="G23" s="14">
        <v>525.1</v>
      </c>
      <c r="H23" s="3">
        <f t="shared" si="0"/>
        <v>3</v>
      </c>
      <c r="I23" s="3">
        <f t="shared" si="1"/>
        <v>525.1</v>
      </c>
      <c r="J23" s="3">
        <f t="shared" si="2"/>
        <v>0.1</v>
      </c>
      <c r="K23" s="4">
        <f t="shared" si="3"/>
        <v>0</v>
      </c>
      <c r="L23" s="5">
        <f t="shared" si="4"/>
        <v>525.1</v>
      </c>
      <c r="M23" s="10">
        <v>10</v>
      </c>
      <c r="N23" s="5">
        <f t="shared" si="5"/>
        <v>525</v>
      </c>
      <c r="O23" s="5">
        <f t="shared" si="6"/>
        <v>6300</v>
      </c>
    </row>
    <row r="24" spans="1:15" ht="38.25" x14ac:dyDescent="0.25">
      <c r="A24" s="1">
        <v>20</v>
      </c>
      <c r="B24" s="2" t="s">
        <v>44</v>
      </c>
      <c r="C24" s="11" t="s">
        <v>1</v>
      </c>
      <c r="D24" s="12">
        <v>36</v>
      </c>
      <c r="E24" s="13">
        <v>410</v>
      </c>
      <c r="F24" s="14">
        <v>409</v>
      </c>
      <c r="G24" s="14">
        <v>409.5</v>
      </c>
      <c r="H24" s="3">
        <f t="shared" si="0"/>
        <v>3</v>
      </c>
      <c r="I24" s="3">
        <f t="shared" si="1"/>
        <v>409.5</v>
      </c>
      <c r="J24" s="3">
        <f t="shared" si="2"/>
        <v>0.5</v>
      </c>
      <c r="K24" s="4">
        <f t="shared" si="3"/>
        <v>1E-3</v>
      </c>
      <c r="L24" s="5">
        <f t="shared" si="4"/>
        <v>409.5</v>
      </c>
      <c r="M24" s="10">
        <v>10</v>
      </c>
      <c r="N24" s="5">
        <f t="shared" si="5"/>
        <v>409</v>
      </c>
      <c r="O24" s="5">
        <f t="shared" si="6"/>
        <v>14724</v>
      </c>
    </row>
    <row r="25" spans="1:15" ht="38.25" x14ac:dyDescent="0.25">
      <c r="A25" s="1">
        <v>21</v>
      </c>
      <c r="B25" s="2" t="s">
        <v>45</v>
      </c>
      <c r="C25" s="11" t="s">
        <v>1</v>
      </c>
      <c r="D25" s="12">
        <v>24</v>
      </c>
      <c r="E25" s="13">
        <v>2981</v>
      </c>
      <c r="F25" s="14">
        <v>2980</v>
      </c>
      <c r="G25" s="14">
        <v>2980.3</v>
      </c>
      <c r="H25" s="3">
        <f t="shared" si="0"/>
        <v>3</v>
      </c>
      <c r="I25" s="3">
        <f t="shared" si="1"/>
        <v>2980.43</v>
      </c>
      <c r="J25" s="3">
        <f t="shared" si="2"/>
        <v>0.51</v>
      </c>
      <c r="K25" s="4">
        <f t="shared" si="3"/>
        <v>0</v>
      </c>
      <c r="L25" s="5">
        <f t="shared" si="4"/>
        <v>2980.43</v>
      </c>
      <c r="M25" s="10">
        <v>10</v>
      </c>
      <c r="N25" s="5">
        <f t="shared" si="5"/>
        <v>2980</v>
      </c>
      <c r="O25" s="5">
        <f t="shared" si="6"/>
        <v>71520</v>
      </c>
    </row>
    <row r="26" spans="1:15" ht="38.25" x14ac:dyDescent="0.25">
      <c r="A26" s="1">
        <v>22</v>
      </c>
      <c r="B26" s="2" t="s">
        <v>46</v>
      </c>
      <c r="C26" s="11" t="s">
        <v>1</v>
      </c>
      <c r="D26" s="12">
        <v>24</v>
      </c>
      <c r="E26" s="13">
        <v>3142.5</v>
      </c>
      <c r="F26" s="14">
        <v>3142</v>
      </c>
      <c r="G26" s="14">
        <v>3142.3</v>
      </c>
      <c r="H26" s="3">
        <f t="shared" si="0"/>
        <v>3</v>
      </c>
      <c r="I26" s="3">
        <f t="shared" si="1"/>
        <v>3142.27</v>
      </c>
      <c r="J26" s="3">
        <f t="shared" si="2"/>
        <v>0.25</v>
      </c>
      <c r="K26" s="4">
        <f t="shared" si="3"/>
        <v>0</v>
      </c>
      <c r="L26" s="5">
        <f t="shared" si="4"/>
        <v>3142.27</v>
      </c>
      <c r="M26" s="10">
        <v>10</v>
      </c>
      <c r="N26" s="5">
        <f t="shared" si="5"/>
        <v>3142</v>
      </c>
      <c r="O26" s="5">
        <f t="shared" si="6"/>
        <v>75408</v>
      </c>
    </row>
    <row r="27" spans="1:15" ht="38.25" x14ac:dyDescent="0.25">
      <c r="A27" s="1">
        <v>23</v>
      </c>
      <c r="B27" s="2" t="s">
        <v>47</v>
      </c>
      <c r="C27" s="11" t="s">
        <v>1</v>
      </c>
      <c r="D27" s="12">
        <v>24</v>
      </c>
      <c r="E27" s="13">
        <v>664.3</v>
      </c>
      <c r="F27" s="14">
        <v>664</v>
      </c>
      <c r="G27" s="14">
        <v>664.5</v>
      </c>
      <c r="H27" s="3">
        <f t="shared" si="0"/>
        <v>3</v>
      </c>
      <c r="I27" s="3">
        <f t="shared" si="1"/>
        <v>664.27</v>
      </c>
      <c r="J27" s="3">
        <f t="shared" si="2"/>
        <v>0.25</v>
      </c>
      <c r="K27" s="4">
        <f t="shared" si="3"/>
        <v>0</v>
      </c>
      <c r="L27" s="5">
        <f t="shared" si="4"/>
        <v>664.27</v>
      </c>
      <c r="M27" s="10">
        <v>10</v>
      </c>
      <c r="N27" s="5">
        <f t="shared" si="5"/>
        <v>664</v>
      </c>
      <c r="O27" s="5">
        <f t="shared" si="6"/>
        <v>15936</v>
      </c>
    </row>
    <row r="28" spans="1:15" ht="38.25" x14ac:dyDescent="0.25">
      <c r="A28" s="1">
        <v>24</v>
      </c>
      <c r="B28" s="2" t="s">
        <v>48</v>
      </c>
      <c r="C28" s="11" t="s">
        <v>1</v>
      </c>
      <c r="D28" s="12">
        <v>36</v>
      </c>
      <c r="E28" s="13">
        <v>571</v>
      </c>
      <c r="F28" s="14">
        <v>570</v>
      </c>
      <c r="G28" s="14">
        <v>570.29999999999995</v>
      </c>
      <c r="H28" s="3">
        <f t="shared" si="0"/>
        <v>3</v>
      </c>
      <c r="I28" s="3">
        <f t="shared" si="1"/>
        <v>570.42999999999995</v>
      </c>
      <c r="J28" s="3">
        <f t="shared" si="2"/>
        <v>0.51</v>
      </c>
      <c r="K28" s="4">
        <f t="shared" si="3"/>
        <v>1E-3</v>
      </c>
      <c r="L28" s="5">
        <f t="shared" si="4"/>
        <v>570.42999999999995</v>
      </c>
      <c r="M28" s="10">
        <v>10</v>
      </c>
      <c r="N28" s="5">
        <f t="shared" si="5"/>
        <v>570</v>
      </c>
      <c r="O28" s="5">
        <f t="shared" si="6"/>
        <v>20520</v>
      </c>
    </row>
    <row r="29" spans="1:15" x14ac:dyDescent="0.25">
      <c r="O29" s="9">
        <f>SUM(O5:O28)</f>
        <v>599628</v>
      </c>
    </row>
    <row r="31" spans="1:15" ht="31.5" customHeight="1" x14ac:dyDescent="0.25">
      <c r="B31" s="19" t="s">
        <v>17</v>
      </c>
      <c r="C31" s="20"/>
      <c r="D31" s="21" t="s">
        <v>19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3"/>
    </row>
    <row r="32" spans="1:15" ht="102.75" customHeight="1" x14ac:dyDescent="0.25">
      <c r="B32" s="19" t="s">
        <v>18</v>
      </c>
      <c r="C32" s="20"/>
      <c r="D32" s="24" t="s">
        <v>20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</row>
    <row r="34" spans="2:16" ht="223.5" customHeight="1" x14ac:dyDescent="0.25">
      <c r="B34" s="27" t="s">
        <v>21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16"/>
    </row>
    <row r="35" spans="2:16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2:16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6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6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2:16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2:16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2:16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2:16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2:16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2:16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2:16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6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2:16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</sheetData>
  <mergeCells count="18">
    <mergeCell ref="O3:O4"/>
    <mergeCell ref="A1:O1"/>
    <mergeCell ref="L3:L4"/>
    <mergeCell ref="N3:N4"/>
    <mergeCell ref="A2:O2"/>
    <mergeCell ref="A3:A4"/>
    <mergeCell ref="B3:B4"/>
    <mergeCell ref="C3:C4"/>
    <mergeCell ref="D3:D4"/>
    <mergeCell ref="E3:G3"/>
    <mergeCell ref="H3:H4"/>
    <mergeCell ref="I3:K3"/>
    <mergeCell ref="M3:M4"/>
    <mergeCell ref="B31:C31"/>
    <mergeCell ref="B32:C32"/>
    <mergeCell ref="D31:O31"/>
    <mergeCell ref="D32:O32"/>
    <mergeCell ref="B34:O34"/>
  </mergeCells>
  <phoneticPr fontId="15" type="noConversion"/>
  <conditionalFormatting sqref="K5:K28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Степаненко Олег Игоревич</cp:lastModifiedBy>
  <cp:lastPrinted>2026-06-24T05:45:20Z</cp:lastPrinted>
  <dcterms:created xsi:type="dcterms:W3CDTF">2018-02-08T09:44:50Z</dcterms:created>
  <dcterms:modified xsi:type="dcterms:W3CDTF">2026-06-24T07:19:17Z</dcterms:modified>
</cp:coreProperties>
</file>