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80" firstSheet="2" activeTab="2"/>
  </bookViews>
  <sheets>
    <sheet name=" НМЦК без НДС" sheetId="7" state="hidden" r:id="rId1"/>
    <sheet name=" Имплант с шов. соед." sheetId="8" state="hidden" r:id="rId2"/>
    <sheet name="1" sheetId="29" r:id="rId3"/>
  </sheets>
  <externalReferences>
    <externalReference r:id="rId4"/>
  </externalReferences>
  <definedNames>
    <definedName name="_xlnm._FilterDatabase" localSheetId="2" hidden="1">'1'!$A$7:$P$10</definedName>
    <definedName name="cумм" localSheetId="1">' Имплант с шов. соед.'!#REF!</definedName>
    <definedName name="cумм" localSheetId="2">'1'!#REF!</definedName>
    <definedName name="cумм">' НМЦК без НДС'!$O$6</definedName>
  </definedNames>
  <calcPr calcId="145621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29" l="1"/>
  <c r="M6" i="29"/>
  <c r="N6" i="29"/>
  <c r="O6" i="29"/>
  <c r="P6" i="29"/>
  <c r="Q6" i="29"/>
  <c r="R6" i="29"/>
  <c r="S6" i="29"/>
  <c r="Q7" i="29"/>
  <c r="I8" i="29"/>
  <c r="L8" i="29" s="1"/>
  <c r="N8" i="29" s="1"/>
  <c r="O8" i="29" s="1"/>
  <c r="P8" i="29" s="1"/>
  <c r="J8" i="29"/>
  <c r="K8" i="29" s="1"/>
  <c r="I9" i="29"/>
  <c r="J9" i="29"/>
  <c r="K9" i="29" s="1"/>
  <c r="L9" i="29" l="1"/>
  <c r="N9" i="29" s="1"/>
  <c r="O9" i="29" s="1"/>
  <c r="P9" i="29" s="1"/>
  <c r="P10" i="29" s="1"/>
  <c r="S8" i="29"/>
  <c r="R8" i="29"/>
  <c r="S9" i="29" l="1"/>
  <c r="S10" i="29" s="1"/>
  <c r="R9" i="29" l="1"/>
  <c r="O99" i="7" l="1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6" i="7"/>
  <c r="R18" i="8" l="1"/>
  <c r="Q18" i="8"/>
  <c r="P18" i="8"/>
  <c r="I18" i="8"/>
  <c r="H18" i="8"/>
  <c r="K18" i="8" s="1"/>
  <c r="M18" i="8" s="1"/>
  <c r="N18" i="8" s="1"/>
  <c r="O18" i="8" s="1"/>
  <c r="R17" i="8"/>
  <c r="Q17" i="8"/>
  <c r="P17" i="8"/>
  <c r="I17" i="8"/>
  <c r="H17" i="8"/>
  <c r="R16" i="8"/>
  <c r="Q16" i="8"/>
  <c r="P16" i="8"/>
  <c r="I16" i="8"/>
  <c r="H16" i="8"/>
  <c r="K16" i="8" s="1"/>
  <c r="M16" i="8" s="1"/>
  <c r="N16" i="8" s="1"/>
  <c r="O16" i="8" s="1"/>
  <c r="R15" i="8"/>
  <c r="Q15" i="8"/>
  <c r="P15" i="8"/>
  <c r="I15" i="8"/>
  <c r="H15" i="8"/>
  <c r="K15" i="8" s="1"/>
  <c r="M15" i="8" s="1"/>
  <c r="N15" i="8" s="1"/>
  <c r="O15" i="8" s="1"/>
  <c r="R14" i="8"/>
  <c r="Q14" i="8"/>
  <c r="P14" i="8"/>
  <c r="I14" i="8"/>
  <c r="H14" i="8"/>
  <c r="K14" i="8" s="1"/>
  <c r="M14" i="8" s="1"/>
  <c r="N14" i="8" s="1"/>
  <c r="O14" i="8" s="1"/>
  <c r="R13" i="8"/>
  <c r="Q13" i="8"/>
  <c r="P13" i="8"/>
  <c r="I13" i="8"/>
  <c r="H13" i="8"/>
  <c r="K13" i="8" s="1"/>
  <c r="M13" i="8" s="1"/>
  <c r="N13" i="8" s="1"/>
  <c r="O13" i="8" s="1"/>
  <c r="R12" i="8"/>
  <c r="Q12" i="8"/>
  <c r="P12" i="8"/>
  <c r="I12" i="8"/>
  <c r="H12" i="8"/>
  <c r="K12" i="8" s="1"/>
  <c r="M12" i="8" s="1"/>
  <c r="N12" i="8" s="1"/>
  <c r="O12" i="8" s="1"/>
  <c r="R11" i="8"/>
  <c r="Q11" i="8"/>
  <c r="P11" i="8"/>
  <c r="I11" i="8"/>
  <c r="H11" i="8"/>
  <c r="R10" i="8"/>
  <c r="Q10" i="8"/>
  <c r="P10" i="8"/>
  <c r="I10" i="8"/>
  <c r="H10" i="8"/>
  <c r="K10" i="8" s="1"/>
  <c r="M10" i="8" s="1"/>
  <c r="N10" i="8" s="1"/>
  <c r="O10" i="8" s="1"/>
  <c r="R9" i="8"/>
  <c r="Q9" i="8"/>
  <c r="P9" i="8"/>
  <c r="I9" i="8"/>
  <c r="H9" i="8"/>
  <c r="K9" i="8" s="1"/>
  <c r="M9" i="8" s="1"/>
  <c r="N9" i="8" s="1"/>
  <c r="O9" i="8" s="1"/>
  <c r="R8" i="8"/>
  <c r="Q8" i="8"/>
  <c r="P8" i="8"/>
  <c r="I8" i="8"/>
  <c r="H8" i="8"/>
  <c r="K8" i="8" s="1"/>
  <c r="M8" i="8" s="1"/>
  <c r="N8" i="8" s="1"/>
  <c r="O8" i="8" s="1"/>
  <c r="R7" i="8"/>
  <c r="Q7" i="8"/>
  <c r="P7" i="8"/>
  <c r="I7" i="8"/>
  <c r="H7" i="8"/>
  <c r="R6" i="8"/>
  <c r="Q6" i="8"/>
  <c r="P6" i="8"/>
  <c r="I6" i="8"/>
  <c r="H6" i="8"/>
  <c r="K6" i="8" s="1"/>
  <c r="M6" i="8" s="1"/>
  <c r="N6" i="8" s="1"/>
  <c r="O6" i="8" s="1"/>
  <c r="R5" i="8"/>
  <c r="Q5" i="8"/>
  <c r="P5" i="8"/>
  <c r="I5" i="8"/>
  <c r="H5" i="8"/>
  <c r="K5" i="8" s="1"/>
  <c r="M5" i="8" s="1"/>
  <c r="J6" i="8" l="1"/>
  <c r="J9" i="8"/>
  <c r="J16" i="8"/>
  <c r="R19" i="8"/>
  <c r="J10" i="8"/>
  <c r="J8" i="8"/>
  <c r="J11" i="8"/>
  <c r="K11" i="8"/>
  <c r="M11" i="8" s="1"/>
  <c r="N11" i="8" s="1"/>
  <c r="O11" i="8" s="1"/>
  <c r="J12" i="8"/>
  <c r="J18" i="8"/>
  <c r="J5" i="8"/>
  <c r="J17" i="8"/>
  <c r="J7" i="8"/>
  <c r="J13" i="8"/>
  <c r="J14" i="8"/>
  <c r="J15" i="8"/>
  <c r="K17" i="8"/>
  <c r="M17" i="8" s="1"/>
  <c r="N17" i="8" s="1"/>
  <c r="O17" i="8" s="1"/>
  <c r="K7" i="8"/>
  <c r="M7" i="8" s="1"/>
  <c r="N7" i="8" s="1"/>
  <c r="O7" i="8" s="1"/>
  <c r="N5" i="8"/>
  <c r="O5" i="8" s="1"/>
  <c r="P19" i="8"/>
  <c r="Q19" i="8"/>
  <c r="O19" i="8" l="1"/>
  <c r="P98" i="7"/>
  <c r="Q98" i="7"/>
  <c r="H98" i="7"/>
  <c r="K98" i="7" s="1"/>
  <c r="M98" i="7" s="1"/>
  <c r="N98" i="7" s="1"/>
  <c r="I98" i="7"/>
  <c r="R98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H7" i="7"/>
  <c r="H8" i="7"/>
  <c r="K8" i="7" s="1"/>
  <c r="M8" i="7" s="1"/>
  <c r="H9" i="7"/>
  <c r="K9" i="7" s="1"/>
  <c r="M9" i="7" s="1"/>
  <c r="N9" i="7" s="1"/>
  <c r="H10" i="7"/>
  <c r="K10" i="7" s="1"/>
  <c r="M10" i="7" s="1"/>
  <c r="N10" i="7" s="1"/>
  <c r="H11" i="7"/>
  <c r="H12" i="7"/>
  <c r="K12" i="7" s="1"/>
  <c r="M12" i="7" s="1"/>
  <c r="H13" i="7"/>
  <c r="K13" i="7" s="1"/>
  <c r="M13" i="7" s="1"/>
  <c r="N13" i="7" s="1"/>
  <c r="H14" i="7"/>
  <c r="H15" i="7"/>
  <c r="H16" i="7"/>
  <c r="H17" i="7"/>
  <c r="H18" i="7"/>
  <c r="H19" i="7"/>
  <c r="K19" i="7" s="1"/>
  <c r="M19" i="7" s="1"/>
  <c r="H20" i="7"/>
  <c r="H21" i="7"/>
  <c r="H22" i="7"/>
  <c r="K22" i="7" s="1"/>
  <c r="M22" i="7" s="1"/>
  <c r="H23" i="7"/>
  <c r="H24" i="7"/>
  <c r="K24" i="7" s="1"/>
  <c r="M24" i="7" s="1"/>
  <c r="H25" i="7"/>
  <c r="H26" i="7"/>
  <c r="H27" i="7"/>
  <c r="H28" i="7"/>
  <c r="K28" i="7" s="1"/>
  <c r="M28" i="7" s="1"/>
  <c r="H29" i="7"/>
  <c r="K29" i="7" s="1"/>
  <c r="M29" i="7" s="1"/>
  <c r="H30" i="7"/>
  <c r="H31" i="7"/>
  <c r="H32" i="7"/>
  <c r="H33" i="7"/>
  <c r="K33" i="7" s="1"/>
  <c r="M33" i="7" s="1"/>
  <c r="H34" i="7"/>
  <c r="H35" i="7"/>
  <c r="K35" i="7" s="1"/>
  <c r="M35" i="7" s="1"/>
  <c r="H36" i="7"/>
  <c r="H37" i="7"/>
  <c r="H38" i="7"/>
  <c r="H39" i="7"/>
  <c r="H40" i="7"/>
  <c r="K40" i="7" s="1"/>
  <c r="M40" i="7" s="1"/>
  <c r="H41" i="7"/>
  <c r="H42" i="7"/>
  <c r="H43" i="7"/>
  <c r="H44" i="7"/>
  <c r="K44" i="7" s="1"/>
  <c r="M44" i="7" s="1"/>
  <c r="H45" i="7"/>
  <c r="K45" i="7" s="1"/>
  <c r="M45" i="7" s="1"/>
  <c r="H46" i="7"/>
  <c r="H47" i="7"/>
  <c r="H48" i="7"/>
  <c r="H49" i="7"/>
  <c r="K49" i="7" s="1"/>
  <c r="M49" i="7" s="1"/>
  <c r="H50" i="7"/>
  <c r="H51" i="7"/>
  <c r="K51" i="7" s="1"/>
  <c r="M51" i="7" s="1"/>
  <c r="H52" i="7"/>
  <c r="H53" i="7"/>
  <c r="H54" i="7"/>
  <c r="K54" i="7" s="1"/>
  <c r="M54" i="7" s="1"/>
  <c r="H55" i="7"/>
  <c r="H56" i="7"/>
  <c r="K56" i="7" s="1"/>
  <c r="M56" i="7" s="1"/>
  <c r="H57" i="7"/>
  <c r="H58" i="7"/>
  <c r="H59" i="7"/>
  <c r="H60" i="7"/>
  <c r="K60" i="7" s="1"/>
  <c r="M60" i="7" s="1"/>
  <c r="H61" i="7"/>
  <c r="K61" i="7" s="1"/>
  <c r="M61" i="7" s="1"/>
  <c r="H62" i="7"/>
  <c r="H63" i="7"/>
  <c r="H64" i="7"/>
  <c r="K64" i="7" s="1"/>
  <c r="M64" i="7" s="1"/>
  <c r="H65" i="7"/>
  <c r="K65" i="7" s="1"/>
  <c r="M65" i="7" s="1"/>
  <c r="H66" i="7"/>
  <c r="H67" i="7"/>
  <c r="K67" i="7" s="1"/>
  <c r="M67" i="7" s="1"/>
  <c r="H68" i="7"/>
  <c r="H69" i="7"/>
  <c r="H70" i="7"/>
  <c r="K70" i="7" s="1"/>
  <c r="M70" i="7" s="1"/>
  <c r="H71" i="7"/>
  <c r="H72" i="7"/>
  <c r="K72" i="7" s="1"/>
  <c r="M72" i="7" s="1"/>
  <c r="H73" i="7"/>
  <c r="H74" i="7"/>
  <c r="H75" i="7"/>
  <c r="H76" i="7"/>
  <c r="K76" i="7" s="1"/>
  <c r="M76" i="7" s="1"/>
  <c r="H77" i="7"/>
  <c r="K77" i="7" s="1"/>
  <c r="M77" i="7" s="1"/>
  <c r="H78" i="7"/>
  <c r="H79" i="7"/>
  <c r="H80" i="7"/>
  <c r="H81" i="7"/>
  <c r="H82" i="7"/>
  <c r="H83" i="7"/>
  <c r="K83" i="7" s="1"/>
  <c r="M83" i="7" s="1"/>
  <c r="H84" i="7"/>
  <c r="H85" i="7"/>
  <c r="K85" i="7" s="1"/>
  <c r="M85" i="7" s="1"/>
  <c r="H86" i="7"/>
  <c r="K86" i="7" s="1"/>
  <c r="M86" i="7" s="1"/>
  <c r="H87" i="7"/>
  <c r="H88" i="7"/>
  <c r="K88" i="7" s="1"/>
  <c r="M88" i="7" s="1"/>
  <c r="H89" i="7"/>
  <c r="H90" i="7"/>
  <c r="H91" i="7"/>
  <c r="H92" i="7"/>
  <c r="K92" i="7" s="1"/>
  <c r="M92" i="7" s="1"/>
  <c r="H93" i="7"/>
  <c r="H94" i="7"/>
  <c r="K94" i="7" s="1"/>
  <c r="M94" i="7" s="1"/>
  <c r="H95" i="7"/>
  <c r="H96" i="7"/>
  <c r="K96" i="7" s="1"/>
  <c r="M96" i="7" s="1"/>
  <c r="H97" i="7"/>
  <c r="K97" i="7" s="1"/>
  <c r="M97" i="7" s="1"/>
  <c r="P99" i="7" l="1"/>
  <c r="J98" i="7"/>
  <c r="J18" i="7"/>
  <c r="J94" i="7"/>
  <c r="J86" i="7"/>
  <c r="J82" i="7"/>
  <c r="J78" i="7"/>
  <c r="J95" i="7"/>
  <c r="J96" i="7"/>
  <c r="J80" i="7"/>
  <c r="J68" i="7"/>
  <c r="J52" i="7"/>
  <c r="J44" i="7"/>
  <c r="J16" i="7"/>
  <c r="N94" i="7"/>
  <c r="J92" i="7"/>
  <c r="J90" i="7"/>
  <c r="J88" i="7"/>
  <c r="J84" i="7"/>
  <c r="J76" i="7"/>
  <c r="J72" i="7"/>
  <c r="N72" i="7"/>
  <c r="J64" i="7"/>
  <c r="J60" i="7"/>
  <c r="J56" i="7"/>
  <c r="J48" i="7"/>
  <c r="N40" i="7"/>
  <c r="J40" i="7"/>
  <c r="J36" i="7"/>
  <c r="J32" i="7"/>
  <c r="N29" i="7"/>
  <c r="J28" i="7"/>
  <c r="J24" i="7"/>
  <c r="J20" i="7"/>
  <c r="J17" i="7"/>
  <c r="J14" i="7"/>
  <c r="N86" i="7"/>
  <c r="K82" i="7"/>
  <c r="M82" i="7" s="1"/>
  <c r="N82" i="7" s="1"/>
  <c r="K78" i="7"/>
  <c r="M78" i="7" s="1"/>
  <c r="N78" i="7" s="1"/>
  <c r="N70" i="7"/>
  <c r="K66" i="7"/>
  <c r="M66" i="7" s="1"/>
  <c r="N66" i="7" s="1"/>
  <c r="K62" i="7"/>
  <c r="M62" i="7" s="1"/>
  <c r="N62" i="7" s="1"/>
  <c r="N54" i="7"/>
  <c r="K50" i="7"/>
  <c r="M50" i="7" s="1"/>
  <c r="N50" i="7" s="1"/>
  <c r="K46" i="7"/>
  <c r="M46" i="7" s="1"/>
  <c r="N46" i="7" s="1"/>
  <c r="K42" i="7"/>
  <c r="M42" i="7" s="1"/>
  <c r="N42" i="7" s="1"/>
  <c r="K34" i="7"/>
  <c r="M34" i="7" s="1"/>
  <c r="N34" i="7" s="1"/>
  <c r="K30" i="7"/>
  <c r="M30" i="7" s="1"/>
  <c r="N30" i="7" s="1"/>
  <c r="K26" i="7"/>
  <c r="M26" i="7" s="1"/>
  <c r="N26" i="7" s="1"/>
  <c r="N22" i="7"/>
  <c r="K18" i="7"/>
  <c r="M18" i="7" s="1"/>
  <c r="N18" i="7" s="1"/>
  <c r="K14" i="7"/>
  <c r="M14" i="7" s="1"/>
  <c r="N14" i="7" s="1"/>
  <c r="J97" i="7"/>
  <c r="J93" i="7"/>
  <c r="J89" i="7"/>
  <c r="J85" i="7"/>
  <c r="J81" i="7"/>
  <c r="J77" i="7"/>
  <c r="J73" i="7"/>
  <c r="J69" i="7"/>
  <c r="J65" i="7"/>
  <c r="J61" i="7"/>
  <c r="J57" i="7"/>
  <c r="J53" i="7"/>
  <c r="J49" i="7"/>
  <c r="J45" i="7"/>
  <c r="J41" i="7"/>
  <c r="J37" i="7"/>
  <c r="J33" i="7"/>
  <c r="J29" i="7"/>
  <c r="J25" i="7"/>
  <c r="J21" i="7"/>
  <c r="J70" i="7"/>
  <c r="J62" i="7"/>
  <c r="J54" i="7"/>
  <c r="J46" i="7"/>
  <c r="J38" i="7"/>
  <c r="J30" i="7"/>
  <c r="J22" i="7"/>
  <c r="K74" i="7"/>
  <c r="M74" i="7" s="1"/>
  <c r="N74" i="7" s="1"/>
  <c r="N88" i="7"/>
  <c r="N67" i="7"/>
  <c r="N45" i="7"/>
  <c r="N24" i="7"/>
  <c r="K95" i="7"/>
  <c r="M95" i="7" s="1"/>
  <c r="N95" i="7" s="1"/>
  <c r="K91" i="7"/>
  <c r="M91" i="7" s="1"/>
  <c r="N91" i="7" s="1"/>
  <c r="K87" i="7"/>
  <c r="M87" i="7" s="1"/>
  <c r="N87" i="7" s="1"/>
  <c r="K79" i="7"/>
  <c r="M79" i="7" s="1"/>
  <c r="N79" i="7" s="1"/>
  <c r="K75" i="7"/>
  <c r="M75" i="7" s="1"/>
  <c r="N75" i="7" s="1"/>
  <c r="K71" i="7"/>
  <c r="M71" i="7" s="1"/>
  <c r="N71" i="7" s="1"/>
  <c r="K63" i="7"/>
  <c r="M63" i="7" s="1"/>
  <c r="N63" i="7" s="1"/>
  <c r="K59" i="7"/>
  <c r="M59" i="7" s="1"/>
  <c r="N59" i="7" s="1"/>
  <c r="K55" i="7"/>
  <c r="M55" i="7" s="1"/>
  <c r="N55" i="7" s="1"/>
  <c r="K47" i="7"/>
  <c r="M47" i="7" s="1"/>
  <c r="N47" i="7" s="1"/>
  <c r="K43" i="7"/>
  <c r="M43" i="7" s="1"/>
  <c r="N43" i="7" s="1"/>
  <c r="K39" i="7"/>
  <c r="M39" i="7" s="1"/>
  <c r="N39" i="7" s="1"/>
  <c r="K31" i="7"/>
  <c r="M31" i="7" s="1"/>
  <c r="N31" i="7" s="1"/>
  <c r="K27" i="7"/>
  <c r="M27" i="7" s="1"/>
  <c r="N27" i="7" s="1"/>
  <c r="K23" i="7"/>
  <c r="M23" i="7" s="1"/>
  <c r="N23" i="7" s="1"/>
  <c r="K15" i="7"/>
  <c r="M15" i="7" s="1"/>
  <c r="N15" i="7" s="1"/>
  <c r="J87" i="7"/>
  <c r="J79" i="7"/>
  <c r="J71" i="7"/>
  <c r="J63" i="7"/>
  <c r="J55" i="7"/>
  <c r="J47" i="7"/>
  <c r="J39" i="7"/>
  <c r="J31" i="7"/>
  <c r="J23" i="7"/>
  <c r="N51" i="7"/>
  <c r="N97" i="7"/>
  <c r="K93" i="7"/>
  <c r="M93" i="7" s="1"/>
  <c r="N93" i="7" s="1"/>
  <c r="K89" i="7"/>
  <c r="M89" i="7" s="1"/>
  <c r="N89" i="7" s="1"/>
  <c r="N85" i="7"/>
  <c r="K73" i="7"/>
  <c r="M73" i="7" s="1"/>
  <c r="N73" i="7" s="1"/>
  <c r="N65" i="7"/>
  <c r="K57" i="7"/>
  <c r="M57" i="7" s="1"/>
  <c r="N57" i="7" s="1"/>
  <c r="K53" i="7"/>
  <c r="M53" i="7" s="1"/>
  <c r="N53" i="7" s="1"/>
  <c r="N49" i="7"/>
  <c r="K41" i="7"/>
  <c r="M41" i="7" s="1"/>
  <c r="N41" i="7" s="1"/>
  <c r="K37" i="7"/>
  <c r="M37" i="7" s="1"/>
  <c r="N37" i="7" s="1"/>
  <c r="N33" i="7"/>
  <c r="K25" i="7"/>
  <c r="M25" i="7" s="1"/>
  <c r="N25" i="7" s="1"/>
  <c r="K21" i="7"/>
  <c r="M21" i="7" s="1"/>
  <c r="N21" i="7" s="1"/>
  <c r="J91" i="7"/>
  <c r="J83" i="7"/>
  <c r="J75" i="7"/>
  <c r="J67" i="7"/>
  <c r="J59" i="7"/>
  <c r="J51" i="7"/>
  <c r="J43" i="7"/>
  <c r="J35" i="7"/>
  <c r="J27" i="7"/>
  <c r="K81" i="7"/>
  <c r="M81" i="7" s="1"/>
  <c r="N81" i="7" s="1"/>
  <c r="N83" i="7"/>
  <c r="N61" i="7"/>
  <c r="N19" i="7"/>
  <c r="N96" i="7"/>
  <c r="N92" i="7"/>
  <c r="K84" i="7"/>
  <c r="M84" i="7" s="1"/>
  <c r="N84" i="7" s="1"/>
  <c r="N76" i="7"/>
  <c r="K68" i="7"/>
  <c r="M68" i="7" s="1"/>
  <c r="N68" i="7" s="1"/>
  <c r="N64" i="7"/>
  <c r="N60" i="7"/>
  <c r="K52" i="7"/>
  <c r="M52" i="7" s="1"/>
  <c r="N52" i="7" s="1"/>
  <c r="K48" i="7"/>
  <c r="M48" i="7" s="1"/>
  <c r="N48" i="7" s="1"/>
  <c r="N44" i="7"/>
  <c r="K36" i="7"/>
  <c r="M36" i="7" s="1"/>
  <c r="N36" i="7" s="1"/>
  <c r="K32" i="7"/>
  <c r="M32" i="7" s="1"/>
  <c r="N32" i="7" s="1"/>
  <c r="N28" i="7"/>
  <c r="K20" i="7"/>
  <c r="M20" i="7" s="1"/>
  <c r="N20" i="7" s="1"/>
  <c r="K16" i="7"/>
  <c r="M16" i="7" s="1"/>
  <c r="N16" i="7" s="1"/>
  <c r="J74" i="7"/>
  <c r="J66" i="7"/>
  <c r="J58" i="7"/>
  <c r="J50" i="7"/>
  <c r="J42" i="7"/>
  <c r="J34" i="7"/>
  <c r="J26" i="7"/>
  <c r="K90" i="7"/>
  <c r="M90" i="7" s="1"/>
  <c r="N90" i="7" s="1"/>
  <c r="K80" i="7"/>
  <c r="M80" i="7" s="1"/>
  <c r="N80" i="7" s="1"/>
  <c r="K69" i="7"/>
  <c r="M69" i="7" s="1"/>
  <c r="N69" i="7" s="1"/>
  <c r="K58" i="7"/>
  <c r="M58" i="7" s="1"/>
  <c r="N58" i="7" s="1"/>
  <c r="K38" i="7"/>
  <c r="M38" i="7" s="1"/>
  <c r="N38" i="7" s="1"/>
  <c r="K17" i="7"/>
  <c r="M17" i="7" s="1"/>
  <c r="N17" i="7" s="1"/>
  <c r="N77" i="7"/>
  <c r="N56" i="7"/>
  <c r="N35" i="7"/>
  <c r="J19" i="7"/>
  <c r="J15" i="7"/>
  <c r="J9" i="7"/>
  <c r="J12" i="7"/>
  <c r="J8" i="7"/>
  <c r="J13" i="7"/>
  <c r="J11" i="7"/>
  <c r="J7" i="7"/>
  <c r="J10" i="7"/>
  <c r="K7" i="7"/>
  <c r="N12" i="7"/>
  <c r="N8" i="7"/>
  <c r="K11" i="7"/>
  <c r="M11" i="7" s="1"/>
  <c r="N11" i="7" s="1"/>
  <c r="R6" i="7"/>
  <c r="R99" i="7" s="1"/>
  <c r="M7" i="7" l="1"/>
  <c r="N7" i="7" s="1"/>
  <c r="Q6" i="7"/>
  <c r="Q99" i="7" s="1"/>
  <c r="I6" i="7"/>
  <c r="H6" i="7"/>
  <c r="K6" i="7" l="1"/>
  <c r="M6" i="7" s="1"/>
  <c r="N6" i="7" s="1"/>
  <c r="O106" i="7" s="1"/>
  <c r="J6" i="7"/>
</calcChain>
</file>

<file path=xl/sharedStrings.xml><?xml version="1.0" encoding="utf-8"?>
<sst xmlns="http://schemas.openxmlformats.org/spreadsheetml/2006/main" count="417" uniqueCount="135">
  <si>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</si>
  <si>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</si>
  <si>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</si>
  <si>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</si>
  <si>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</si>
  <si>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</si>
  <si>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</si>
  <si>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</si>
  <si>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</si>
  <si>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</si>
  <si>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</si>
  <si>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</si>
  <si>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Средняя арифметическая цена за единицу, с учетом округления.**     &lt;ц&gt;  </t>
  </si>
  <si>
    <t xml:space="preserve">Начальная цена единицы медицинского изделия, с НДС, руб.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</si>
  <si>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</si>
  <si>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 xml:space="preserve">расходный материал 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 
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</si>
  <si>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</si>
  <si>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</si>
  <si>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Осуществить расчет НМЦК, цены контракта с единственным поставщиком с учетом (при необходимости в зависимости от вида медицинского изделия) с НДС</t>
  </si>
  <si>
    <t>№ п/п</t>
  </si>
  <si>
    <t>шт.</t>
  </si>
  <si>
    <t>ИТОГО:</t>
  </si>
  <si>
    <t>ООО "Нордмедсервис"</t>
  </si>
  <si>
    <t>ООО "ГЛС"</t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</si>
  <si>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</si>
  <si>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</si>
  <si>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Троакар эндоскопический, одноразового использования  32.50.13.190-00007604</t>
  </si>
  <si>
    <t>Диссектор тупой лапароскопический электрохирургический 32.50.13.190-00007734</t>
  </si>
  <si>
    <t>Диссектор</t>
  </si>
  <si>
    <t xml:space="preserve">Игла для пневмоперитонеума с подпружиненным стилетом, одноразового использования
32.50.13.110-00005225
</t>
  </si>
  <si>
    <t>Клипса для лигирования, металлическая 32.50.13.190-00006937</t>
  </si>
  <si>
    <t>Степлер линейный ручной эндоскопический 32.50.13.190-00007433</t>
  </si>
  <si>
    <t>Сетка хирургическая для использования не только в гинекологии, из синтетического полимера, нерассасывающаяся 32.50.22.190-00005108</t>
  </si>
  <si>
    <t>Катетер лапароскопический для хирургического клея/герметика 32.50.13.110-00005217</t>
  </si>
  <si>
    <t>Клей/герметик хирургический, из синтетического полимера 21.20.23.199-00000021</t>
  </si>
  <si>
    <t>Общий</t>
  </si>
  <si>
    <t>ООО "Медиком"</t>
  </si>
  <si>
    <t>Обоснование начальной (максимальной) цены контракта на на поставку медицинского (расходного) материала для ЦОБ  (предмет Контракта) по приказу № 450н</t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</si>
  <si>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22.21.29.120-00000129</t>
    </r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</si>
  <si>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22.21.29.120-00000141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</si>
  <si>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</si>
  <si>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22.21.29.120-00000163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</si>
  <si>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22.21.29.120-00000217</t>
    </r>
  </si>
  <si>
    <t>м.</t>
  </si>
  <si>
    <t>Зонд силиконовый одноканальный (тип 1)*</t>
  </si>
  <si>
    <t>Зонд силиконовый одноканальный (тип 2)*</t>
  </si>
  <si>
    <t>Зонд силиконовый одноканальный (тип 3)*</t>
  </si>
  <si>
    <t>Зонд силиконовый одноканальный (тип 4)*</t>
  </si>
  <si>
    <t>Зонд силиконовый одноканальный (тип 5)*</t>
  </si>
  <si>
    <t>Зонд силиконовый одноканальный (тип 6)*</t>
  </si>
  <si>
    <t>Зонд силиконовый одноканальный с наконечником в виде оливы  (тип )*</t>
  </si>
  <si>
    <t>Зонд силиконовый одноканальный с наконечником в виде оливы (тип 2)*</t>
  </si>
  <si>
    <r>
      <t xml:space="preserve">Устройство для дренирования </t>
    </r>
    <r>
      <rPr>
        <b/>
        <sz val="10"/>
        <color theme="1"/>
        <rFont val="Times New Roman"/>
        <family val="1"/>
        <charset val="204"/>
      </rPr>
      <t>32.50.13.110-00005078</t>
    </r>
  </si>
  <si>
    <r>
      <t xml:space="preserve">Канюля аспирационная, одноразового использования </t>
    </r>
    <r>
      <rPr>
        <b/>
        <sz val="10"/>
        <color theme="1"/>
        <rFont val="Times New Roman"/>
        <family val="1"/>
        <charset val="204"/>
      </rPr>
      <t>32.50.13.110-00005085</t>
    </r>
  </si>
  <si>
    <r>
      <t xml:space="preserve">Трубка дренажная для закрытой раны </t>
    </r>
    <r>
      <rPr>
        <b/>
        <sz val="10"/>
        <color theme="1"/>
        <rFont val="Times New Roman"/>
        <family val="1"/>
        <charset val="204"/>
      </rPr>
      <t>22.21.29.120-00000008</t>
    </r>
  </si>
  <si>
    <r>
      <t xml:space="preserve">Раствор солевой для промывания инструментов стерильный </t>
    </r>
    <r>
      <rPr>
        <b/>
        <sz val="10"/>
        <color theme="1"/>
        <rFont val="Times New Roman"/>
        <family val="1"/>
        <charset val="204"/>
      </rPr>
      <t>21.20.23.199-00000007</t>
    </r>
  </si>
  <si>
    <t xml:space="preserve">Рукоятка универсальная к электрохирургической диатермической системе с ножным управлением, многоразового использования, тип 2
32.50.50.190-00000256
</t>
  </si>
  <si>
    <t xml:space="preserve">Держатель/электрод электрохирургический для открытых операций, биполярный, многоразового использования, тип 1
 32.50.50.190-00001432
</t>
  </si>
  <si>
    <t xml:space="preserve">Держатель/электрод электрохирургический для открытых операций, биполярный, многоразового использования, тип 2
 32.50.50.190-00001432
</t>
  </si>
  <si>
    <t xml:space="preserve">Держатель/электрод электрохирургический для открытых операций, биполярный, многоразового использования, тип 3
32.50.50.190-00001432
</t>
  </si>
  <si>
    <t>Держатель/электрод электрохирургический для открытых операций, биполярный, многоразового использования, тип 3
32.50.50.190-00001432</t>
  </si>
  <si>
    <t xml:space="preserve">Электрод возвратный электрохирургический, одноразового использования, нестерильный, тип 1
32.50.50.190-00000634
</t>
  </si>
  <si>
    <t xml:space="preserve">Электрод возвратный электрохирургический, одноразового использования, нестерильный, тип 2
32.50.50.190-00000634
</t>
  </si>
  <si>
    <t xml:space="preserve">Кабель соединительный для электрических медицинских изделий, многоразового использования, тип 1
32.50.50.190-00000159
</t>
  </si>
  <si>
    <t xml:space="preserve">Электрод электрохирургический для открытых операций, монополярный, многоразового использования, тип 1
32.50.50.190-00000802
</t>
  </si>
  <si>
    <t xml:space="preserve">Электрод электрохирургический для открытых операций, монополярный, многоразового использования, тип 2
32.50.50.190-00000802
</t>
  </si>
  <si>
    <t xml:space="preserve">Электрод электрохирургический для открытых операций, монополярный, многоразового использования, тип 4
32.50.50.190-00000802
</t>
  </si>
  <si>
    <t xml:space="preserve">Электрод электрохирургический эндоскопический, биполярный, многоразового использования, тип 1
32.50.50.190-00001030
</t>
  </si>
  <si>
    <t xml:space="preserve">Простыня хирургическая общего назначения, одноразового использования, стерильная 32.50.50.190-00001185 </t>
  </si>
  <si>
    <t>Средство гемостатическое на основе коллагена 21.10.60.191-00000039</t>
  </si>
  <si>
    <t>Клей/герметик хирургический, животного происхождения 21.10.60.191-00000047</t>
  </si>
  <si>
    <t>Клапан инфузионной системы внутривенных вливаний 32.50.50.190-00000116</t>
  </si>
  <si>
    <t xml:space="preserve">Набор для удлинения магистрали для внутривенных вливаний
32.50.50.190-00000118
</t>
  </si>
  <si>
    <t xml:space="preserve">Лезвие скальпеля, одноразового использования
32.50.13.190-00007714
</t>
  </si>
  <si>
    <t>Лезвие скальпеля, многоразового использования 32.50.13.190-00007716</t>
  </si>
  <si>
    <t xml:space="preserve">Канюля аспирационная, одноразового использования
32.50.13.110-00005085
</t>
  </si>
  <si>
    <t>Заплата сердечно-сосудистая, животного происхождения 21.10.60.191-00000054</t>
  </si>
  <si>
    <t>Прокладка 32.50.13.190</t>
  </si>
  <si>
    <t xml:space="preserve">Материал шовный хирургический из нержавеющей стали, мононить
21.20.24.120-00000012
</t>
  </si>
  <si>
    <t xml:space="preserve">Средство гемостатическое хирургическое на основе полисахаридов растительного происхождения
32.50.50.190-00000313  
</t>
  </si>
  <si>
    <t xml:space="preserve">Средство гемостатическое хирургическое на основе полисахаридов растительного происхождения
32.50.50.190-00000313
</t>
  </si>
  <si>
    <t xml:space="preserve">Система дренирования плевральной полости
32.50.13.190-00007619
</t>
  </si>
  <si>
    <t xml:space="preserve">Клипса для лигирования, металлическая 
32.50.13.190-00006937
</t>
  </si>
  <si>
    <t xml:space="preserve">Шприц общего назначения, одноразового использования
32.50.13.110-00004565
</t>
  </si>
  <si>
    <t xml:space="preserve">Дренаж для раны хирургический трубчатый, полый, из синтетического полимера
22.21.29.120-00000012
</t>
  </si>
  <si>
    <t xml:space="preserve">Трубка дренажная для закрытой раны
22.21.29.120-00000008
</t>
  </si>
  <si>
    <t xml:space="preserve">Держатель 32.50.13.190
</t>
  </si>
  <si>
    <t xml:space="preserve">Средство гемостатическое на основе коллагена 
21.10.60.191-00000039
</t>
  </si>
  <si>
    <t xml:space="preserve">Комплект стерильного одноразового белья для АКШ
32.50.50.190
</t>
  </si>
  <si>
    <t xml:space="preserve">Зажим сосудистый, многоразового использования
32.50.13.190-00007380
</t>
  </si>
  <si>
    <t xml:space="preserve">Лезвие хирургического ретрактора/системы ретракции, многоразового использования
32.50.13.190-00007357
</t>
  </si>
  <si>
    <t>Ретрактор торакальный, самоудерживающийся  32.50.13.190-00007327</t>
  </si>
  <si>
    <t>Вкладыши пластмассовые с фиксаторами держалок 32.50.13.190</t>
  </si>
  <si>
    <t>Ограничения</t>
  </si>
  <si>
    <t>126н</t>
  </si>
  <si>
    <t>126н, ПП 617</t>
  </si>
  <si>
    <r>
      <t xml:space="preserve">Трубка дренажная нестерильная  </t>
    </r>
    <r>
      <rPr>
        <b/>
        <sz val="10"/>
        <rFont val="Times New Roman"/>
        <family val="1"/>
        <charset val="204"/>
      </rPr>
      <t>22.21.29.120-00000130</t>
    </r>
  </si>
  <si>
    <r>
      <t xml:space="preserve">Трубка дренажная нестерильная </t>
    </r>
    <r>
      <rPr>
        <b/>
        <sz val="10"/>
        <rFont val="Times New Roman"/>
        <family val="1"/>
        <charset val="204"/>
      </rPr>
      <t>22.21.29.120-00000124</t>
    </r>
  </si>
  <si>
    <r>
      <t xml:space="preserve">Зонд </t>
    </r>
    <r>
      <rPr>
        <b/>
        <sz val="10"/>
        <rFont val="Times New Roman"/>
        <family val="1"/>
        <charset val="204"/>
      </rPr>
      <t>32.50.13.110-00005641</t>
    </r>
  </si>
  <si>
    <r>
      <t xml:space="preserve">Коннектор </t>
    </r>
    <r>
      <rPr>
        <b/>
        <sz val="10"/>
        <color theme="1"/>
        <rFont val="Times New Roman"/>
        <family val="1"/>
        <charset val="204"/>
      </rPr>
      <t>32.50.13.190</t>
    </r>
  </si>
  <si>
    <r>
      <t xml:space="preserve">Смазывающее средство  </t>
    </r>
    <r>
      <rPr>
        <b/>
        <sz val="10"/>
        <color theme="1"/>
        <rFont val="Times New Roman"/>
        <family val="1"/>
        <charset val="204"/>
      </rPr>
      <t>21.20.23.199</t>
    </r>
  </si>
  <si>
    <r>
      <t xml:space="preserve">Средство для обработки </t>
    </r>
    <r>
      <rPr>
        <b/>
        <sz val="10"/>
        <color theme="1"/>
        <rFont val="Times New Roman"/>
        <family val="1"/>
        <charset val="204"/>
      </rPr>
      <t xml:space="preserve"> 21.20.23.199</t>
    </r>
  </si>
  <si>
    <t>126н, инв., 102</t>
  </si>
  <si>
    <t>126н, инв.</t>
  </si>
  <si>
    <t>126н имлант</t>
  </si>
  <si>
    <t>Фиксатор зеркала (тип 1) 32.50.13.190</t>
  </si>
  <si>
    <t>Фиксатор зеркала (тип 2) 32.50.13.190</t>
  </si>
  <si>
    <t xml:space="preserve">Электрод биполярный универсальный к электрохирургической диатермической системе, многоразового использования
32.50.50.190-00001076
</t>
  </si>
  <si>
    <t>126н,  имлант</t>
  </si>
  <si>
    <t xml:space="preserve">исполнитель: Рубанова В.А. </t>
  </si>
  <si>
    <t xml:space="preserve">           Коэффициент вариации не превышает 33%, следовательно, совокупность значений, используемых в расчете при определении начальной (максимальной) цены контракта является однородной.</t>
  </si>
  <si>
    <t xml:space="preserve">            Формула определения Н(М)ЦК, может привести к формированию цены за единицу товара (работы, услуги) с дробными значениями (количество знаков после запятой превышает). В связи с правилами формирования извещения в ЕИС (вкладка Объект закупки) цена за единицу товара (работы, услуги) округляется до двух знаков после запятой."</t>
  </si>
  <si>
    <t>Средняя арифметическая цена за единицу</t>
  </si>
  <si>
    <t xml:space="preserve">Кол-во </t>
  </si>
  <si>
    <t>Валюта, используемая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</t>
  </si>
  <si>
    <t>Расчет начальной (максимальной) цены контракта</t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</si>
  <si>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</si>
  <si>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</si>
  <si>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</si>
  <si>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услуг, коммерческих и (или) финансовых условий оказания услуг.</t>
    </r>
  </si>
  <si>
    <t>Дата подготовки обоснования НМЦК:</t>
  </si>
  <si>
    <t>КТРУ/ОКПД2</t>
  </si>
  <si>
    <t xml:space="preserve">Обоснование начальной (максимальной) цены контракта </t>
  </si>
  <si>
    <r>
      <t>коэффициент вариации цен V (%)</t>
    </r>
    <r>
      <rPr>
        <i/>
        <sz val="9"/>
        <rFont val="Times New Roman"/>
        <family val="1"/>
        <charset val="204"/>
      </rPr>
      <t xml:space="preserve"> (не должен превышать 33%)</t>
    </r>
  </si>
  <si>
    <t>Начальная (максимальная) цена контракта/цена единицы товара (далее - НМЦК)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 № 44-ФЗ). 
Запросы о предоставлении ценовой информации (коммерческих предложений) направлены потенциальным поставщикам, имеющим опыт поставок соответствующих товаров, информация о которых имеется в свободном доступе. 
По итогам сбора ценовой информации получены коммерческие предложения. 
Для расчета НМЦК использованы:
- коммерческие предложения от трех организаций;
В соответствии с частью 20 статьи 22 Закона № 44-ФЗ для осуществления расчета НМЦК применены методические рекомендации, утвержденные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рекомендации).</t>
  </si>
  <si>
    <t>26.60.12.120</t>
  </si>
  <si>
    <t>штука</t>
  </si>
  <si>
    <t>Ценовое 
предложение № 1
вх. №б/н от б/д</t>
  </si>
  <si>
    <t>26.60.12.140</t>
  </si>
  <si>
    <t xml:space="preserve">"30" апреля  2026 года                                                                             </t>
  </si>
  <si>
    <t>Начальная (максимальная) цена контракта определена по наименьнему коммерческому предложению в пределах выделенных лимитов 115624,00 (сто пятнадцать тысяч шестьсот двадцать четыре)  рубля 00 копеек.</t>
  </si>
  <si>
    <t xml:space="preserve">Кабель 4.3.4.6.2 для подключения электродов десятиэлектродный двенадцатиканальный для 
(КТ-04-3РМ, КТ-04-8М, КТ-04-АД-3М) 12 pin, Россия </t>
  </si>
  <si>
    <t xml:space="preserve">Кабель для подключения ЭКГ электродов с выносным датчиком движения/положения тела 
десятиэлектродный для "КАРДИОТЕХНИКА-07", Россия </t>
  </si>
  <si>
    <t xml:space="preserve">Объект закупки: Кабель. </t>
  </si>
  <si>
    <t>Обоснование начальной (максимальной) цены контракта на поставку медицинского (расходного) материала по приказу № 450н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</si>
</sst>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3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D415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0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7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0" xfId="2" applyNumberFormat="1" applyFont="1" applyBorder="1" applyAlignment="1"/>
    <xf numFmtId="4" fontId="1" fillId="0" borderId="0" xfId="2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4" fillId="0" borderId="0" xfId="0" applyNumberFormat="1" applyFont="1"/>
    <xf numFmtId="4" fontId="1" fillId="0" borderId="0" xfId="0" applyNumberFormat="1" applyFont="1" applyBorder="1" applyAlignment="1"/>
    <xf numFmtId="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" fontId="9" fillId="0" borderId="0" xfId="0" applyNumberFormat="1" applyFont="1"/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4" fillId="0" borderId="0" xfId="2" applyNumberFormat="1" applyFont="1" applyBorder="1"/>
    <xf numFmtId="0" fontId="2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" fontId="4" fillId="0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10" fontId="14" fillId="5" borderId="3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14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/>
    <xf numFmtId="0" fontId="31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2" fontId="1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9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32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2" fillId="0" borderId="0" xfId="0" applyFont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4" fillId="0" borderId="1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0" fillId="0" borderId="0" xfId="0" applyFill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justify" vertical="top" wrapText="1"/>
    </xf>
    <xf numFmtId="0" fontId="20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2" fontId="1" fillId="0" borderId="0" xfId="0" applyNumberFormat="1" applyFont="1" applyFill="1"/>
    <xf numFmtId="2" fontId="10" fillId="0" borderId="1" xfId="0" applyNumberFormat="1" applyFont="1" applyFill="1" applyBorder="1" applyAlignment="1">
      <alignment horizontal="center" vertical="center" wrapText="1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38275"/>
          <a:ext cx="676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09700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1458575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4</xdr:row>
      <xdr:rowOff>1133475</xdr:rowOff>
    </xdr:from>
    <xdr:to>
      <xdr:col>10</xdr:col>
      <xdr:colOff>1343025</xdr:colOff>
      <xdr:row>4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48675" y="1619250"/>
          <a:ext cx="7524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102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0601325" y="136493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102</xdr:row>
      <xdr:rowOff>95250</xdr:rowOff>
    </xdr:from>
    <xdr:to>
      <xdr:col>4</xdr:col>
      <xdr:colOff>790575</xdr:colOff>
      <xdr:row>102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13744575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1005168</xdr:colOff>
      <xdr:row>109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38112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76200</xdr:colOff>
      <xdr:row>122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16563975"/>
          <a:ext cx="1962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38275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4097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0382250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77150" y="1619250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22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68475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22</xdr:row>
      <xdr:rowOff>95250</xdr:rowOff>
    </xdr:from>
    <xdr:to>
      <xdr:col>4</xdr:col>
      <xdr:colOff>790575</xdr:colOff>
      <xdr:row>22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685704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1005168</xdr:colOff>
      <xdr:row>29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86371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76200</xdr:colOff>
      <xdr:row>42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71389875"/>
          <a:ext cx="2152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31966</xdr:colOff>
      <xdr:row>6</xdr:row>
      <xdr:rowOff>732941</xdr:rowOff>
    </xdr:from>
    <xdr:to>
      <xdr:col>11</xdr:col>
      <xdr:colOff>12916</xdr:colOff>
      <xdr:row>6</xdr:row>
      <xdr:rowOff>1085366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9729" y="4375043"/>
          <a:ext cx="936679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853860</xdr:colOff>
      <xdr:row>6</xdr:row>
      <xdr:rowOff>679988</xdr:rowOff>
    </xdr:from>
    <xdr:to>
      <xdr:col>9</xdr:col>
      <xdr:colOff>730035</xdr:colOff>
      <xdr:row>6</xdr:row>
      <xdr:rowOff>1118138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0979" y="4322090"/>
          <a:ext cx="79315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141421</xdr:colOff>
      <xdr:row>6</xdr:row>
      <xdr:rowOff>728420</xdr:rowOff>
    </xdr:from>
    <xdr:to>
      <xdr:col>11</xdr:col>
      <xdr:colOff>1189171</xdr:colOff>
      <xdr:row>6</xdr:row>
      <xdr:rowOff>1160855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124913" y="4370522"/>
          <a:ext cx="1047750" cy="432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1228725</xdr:colOff>
      <xdr:row>15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595693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247650</xdr:colOff>
      <xdr:row>14</xdr:row>
      <xdr:rowOff>123825</xdr:rowOff>
    </xdr:from>
    <xdr:to>
      <xdr:col>1</xdr:col>
      <xdr:colOff>1514474</xdr:colOff>
      <xdr:row>14</xdr:row>
      <xdr:rowOff>894563</xdr:rowOff>
    </xdr:to>
    <xdr:pic>
      <xdr:nvPicPr>
        <xdr:cNvPr id="10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" y="9305925"/>
          <a:ext cx="1666874" cy="770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1228725</xdr:colOff>
      <xdr:row>15</xdr:row>
      <xdr:rowOff>0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2908840" y="10130118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7;&#1086;%20&#1084;&#1077;&#1085;&#1077;&#1076;&#1078;&#1084;&#1077;&#1085;&#1090;&#1091;/&#1055;&#1086;&#1087;&#1086;&#1074;&#1072;/2026/6366%20&#1041;&#1091;&#1090;&#1099;&#1083;&#1082;&#1080;%20%20279374,20/&#1054;&#1073;&#1086;&#1089;&#1085;&#1086;&#1074;&#1072;&#1085;&#1080;&#1077;%20&#1053;&#1052;&#1062;&#1050;%20&#1041;&#1091;&#1090;&#1099;&#1083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НМЦК без НДС"/>
      <sheetName val=" Имплант с шов. соед."/>
      <sheetName val="1"/>
    </sheetNames>
    <sheetDataSet>
      <sheetData sheetId="0"/>
      <sheetData sheetId="1"/>
      <sheetData sheetId="2">
        <row r="5">
          <cell r="L5" t="str">
            <v xml:space="preserve">Начальная цена единицы медицинского изделия, без учета НДС, руб. (НЦЕ=ЦЕМ) 
</v>
          </cell>
          <cell r="M5" t="str">
            <v>НДС</v>
          </cell>
          <cell r="N5" t="str">
            <v>НДС, руб.</v>
          </cell>
          <cell r="O5" t="str">
            <v xml:space="preserve">Начальная цена единицы медицинского изделия, с НДС, руб.
</v>
          </cell>
          <cell r="P5" t="str">
            <v xml:space="preserve">Расчет НМЦК по формуле где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v>
          </cell>
          <cell r="R5" t="str">
            <v xml:space="preserve">Начальная цена единицы медицинского изделия, по наименьшему КП с НДС, руб.
</v>
          </cell>
          <cell r="S5" t="str">
            <v>НМЦК по наименьшему КП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opLeftCell="A95" zoomScaleNormal="100" workbookViewId="0">
      <pane xSplit="3" topLeftCell="D1" activePane="topRight" state="frozen"/>
      <selection activeCell="A7" sqref="A7"/>
      <selection pane="topRight" activeCell="D66" sqref="D66"/>
    </sheetView>
  </sheetViews>
  <sheetFormatPr defaultRowHeight="13.2" x14ac:dyDescent="0.25"/>
  <cols>
    <col min="1" max="1" width="4" style="24" customWidth="1"/>
    <col min="2" max="2" width="31.109375" style="5" customWidth="1"/>
    <col min="3" max="3" width="5.88671875" style="24" customWidth="1"/>
    <col min="4" max="4" width="6.44140625" style="24" bestFit="1" customWidth="1"/>
    <col min="5" max="7" width="10" style="5" bestFit="1" customWidth="1"/>
    <col min="8" max="8" width="13.44140625" style="5" bestFit="1" customWidth="1"/>
    <col min="9" max="9" width="11.88671875" style="5" bestFit="1" customWidth="1"/>
    <col min="10" max="10" width="10" style="5" bestFit="1" customWidth="1"/>
    <col min="11" max="11" width="13.5546875" style="5" bestFit="1" customWidth="1"/>
    <col min="12" max="12" width="8" style="5" bestFit="1" customWidth="1"/>
    <col min="13" max="13" width="8.5546875" style="5" bestFit="1" customWidth="1"/>
    <col min="14" max="14" width="12.88671875" style="5" customWidth="1"/>
    <col min="15" max="15" width="18.88671875" style="5" bestFit="1" customWidth="1"/>
    <col min="16" max="16" width="14.88671875" style="1" customWidth="1"/>
    <col min="17" max="18" width="12.33203125" style="1" bestFit="1" customWidth="1"/>
    <col min="19" max="19" width="13.109375" style="1" customWidth="1"/>
    <col min="20" max="235" width="9.109375" style="1"/>
    <col min="236" max="236" width="3.109375" style="1" customWidth="1"/>
    <col min="237" max="237" width="28.44140625" style="1" customWidth="1"/>
    <col min="238" max="238" width="5.88671875" style="1" customWidth="1"/>
    <col min="239" max="239" width="6.33203125" style="1" customWidth="1"/>
    <col min="240" max="240" width="8.6640625" style="1" customWidth="1"/>
    <col min="241" max="241" width="9" style="1" customWidth="1"/>
    <col min="242" max="244" width="7.33203125" style="1" customWidth="1"/>
    <col min="245" max="245" width="5.5546875" style="1" customWidth="1"/>
    <col min="246" max="246" width="15.5546875" style="1" customWidth="1"/>
    <col min="247" max="247" width="15.44140625" style="1" customWidth="1"/>
    <col min="248" max="248" width="14.33203125" style="1" customWidth="1"/>
    <col min="249" max="249" width="22.6640625" style="1" customWidth="1"/>
    <col min="250" max="491" width="9.109375" style="1"/>
    <col min="492" max="492" width="3.109375" style="1" customWidth="1"/>
    <col min="493" max="493" width="28.44140625" style="1" customWidth="1"/>
    <col min="494" max="494" width="5.88671875" style="1" customWidth="1"/>
    <col min="495" max="495" width="6.33203125" style="1" customWidth="1"/>
    <col min="496" max="496" width="8.6640625" style="1" customWidth="1"/>
    <col min="497" max="497" width="9" style="1" customWidth="1"/>
    <col min="498" max="500" width="7.33203125" style="1" customWidth="1"/>
    <col min="501" max="501" width="5.5546875" style="1" customWidth="1"/>
    <col min="502" max="502" width="15.5546875" style="1" customWidth="1"/>
    <col min="503" max="503" width="15.44140625" style="1" customWidth="1"/>
    <col min="504" max="504" width="14.33203125" style="1" customWidth="1"/>
    <col min="505" max="505" width="22.6640625" style="1" customWidth="1"/>
    <col min="506" max="747" width="9.109375" style="1"/>
    <col min="748" max="748" width="3.109375" style="1" customWidth="1"/>
    <col min="749" max="749" width="28.44140625" style="1" customWidth="1"/>
    <col min="750" max="750" width="5.88671875" style="1" customWidth="1"/>
    <col min="751" max="751" width="6.33203125" style="1" customWidth="1"/>
    <col min="752" max="752" width="8.6640625" style="1" customWidth="1"/>
    <col min="753" max="753" width="9" style="1" customWidth="1"/>
    <col min="754" max="756" width="7.33203125" style="1" customWidth="1"/>
    <col min="757" max="757" width="5.5546875" style="1" customWidth="1"/>
    <col min="758" max="758" width="15.5546875" style="1" customWidth="1"/>
    <col min="759" max="759" width="15.44140625" style="1" customWidth="1"/>
    <col min="760" max="760" width="14.33203125" style="1" customWidth="1"/>
    <col min="761" max="761" width="22.6640625" style="1" customWidth="1"/>
    <col min="762" max="1003" width="9.109375" style="1"/>
    <col min="1004" max="1004" width="3.109375" style="1" customWidth="1"/>
    <col min="1005" max="1005" width="28.44140625" style="1" customWidth="1"/>
    <col min="1006" max="1006" width="5.88671875" style="1" customWidth="1"/>
    <col min="1007" max="1007" width="6.33203125" style="1" customWidth="1"/>
    <col min="1008" max="1008" width="8.6640625" style="1" customWidth="1"/>
    <col min="1009" max="1009" width="9" style="1" customWidth="1"/>
    <col min="1010" max="1012" width="7.33203125" style="1" customWidth="1"/>
    <col min="1013" max="1013" width="5.5546875" style="1" customWidth="1"/>
    <col min="1014" max="1014" width="15.5546875" style="1" customWidth="1"/>
    <col min="1015" max="1015" width="15.44140625" style="1" customWidth="1"/>
    <col min="1016" max="1016" width="14.33203125" style="1" customWidth="1"/>
    <col min="1017" max="1017" width="22.6640625" style="1" customWidth="1"/>
    <col min="1018" max="1259" width="9.109375" style="1"/>
    <col min="1260" max="1260" width="3.109375" style="1" customWidth="1"/>
    <col min="1261" max="1261" width="28.44140625" style="1" customWidth="1"/>
    <col min="1262" max="1262" width="5.88671875" style="1" customWidth="1"/>
    <col min="1263" max="1263" width="6.33203125" style="1" customWidth="1"/>
    <col min="1264" max="1264" width="8.6640625" style="1" customWidth="1"/>
    <col min="1265" max="1265" width="9" style="1" customWidth="1"/>
    <col min="1266" max="1268" width="7.33203125" style="1" customWidth="1"/>
    <col min="1269" max="1269" width="5.5546875" style="1" customWidth="1"/>
    <col min="1270" max="1270" width="15.5546875" style="1" customWidth="1"/>
    <col min="1271" max="1271" width="15.44140625" style="1" customWidth="1"/>
    <col min="1272" max="1272" width="14.33203125" style="1" customWidth="1"/>
    <col min="1273" max="1273" width="22.6640625" style="1" customWidth="1"/>
    <col min="1274" max="1515" width="9.109375" style="1"/>
    <col min="1516" max="1516" width="3.109375" style="1" customWidth="1"/>
    <col min="1517" max="1517" width="28.44140625" style="1" customWidth="1"/>
    <col min="1518" max="1518" width="5.88671875" style="1" customWidth="1"/>
    <col min="1519" max="1519" width="6.33203125" style="1" customWidth="1"/>
    <col min="1520" max="1520" width="8.6640625" style="1" customWidth="1"/>
    <col min="1521" max="1521" width="9" style="1" customWidth="1"/>
    <col min="1522" max="1524" width="7.33203125" style="1" customWidth="1"/>
    <col min="1525" max="1525" width="5.5546875" style="1" customWidth="1"/>
    <col min="1526" max="1526" width="15.5546875" style="1" customWidth="1"/>
    <col min="1527" max="1527" width="15.44140625" style="1" customWidth="1"/>
    <col min="1528" max="1528" width="14.33203125" style="1" customWidth="1"/>
    <col min="1529" max="1529" width="22.6640625" style="1" customWidth="1"/>
    <col min="1530" max="1771" width="9.109375" style="1"/>
    <col min="1772" max="1772" width="3.109375" style="1" customWidth="1"/>
    <col min="1773" max="1773" width="28.44140625" style="1" customWidth="1"/>
    <col min="1774" max="1774" width="5.88671875" style="1" customWidth="1"/>
    <col min="1775" max="1775" width="6.33203125" style="1" customWidth="1"/>
    <col min="1776" max="1776" width="8.6640625" style="1" customWidth="1"/>
    <col min="1777" max="1777" width="9" style="1" customWidth="1"/>
    <col min="1778" max="1780" width="7.33203125" style="1" customWidth="1"/>
    <col min="1781" max="1781" width="5.5546875" style="1" customWidth="1"/>
    <col min="1782" max="1782" width="15.5546875" style="1" customWidth="1"/>
    <col min="1783" max="1783" width="15.44140625" style="1" customWidth="1"/>
    <col min="1784" max="1784" width="14.33203125" style="1" customWidth="1"/>
    <col min="1785" max="1785" width="22.6640625" style="1" customWidth="1"/>
    <col min="1786" max="2027" width="9.109375" style="1"/>
    <col min="2028" max="2028" width="3.109375" style="1" customWidth="1"/>
    <col min="2029" max="2029" width="28.44140625" style="1" customWidth="1"/>
    <col min="2030" max="2030" width="5.88671875" style="1" customWidth="1"/>
    <col min="2031" max="2031" width="6.33203125" style="1" customWidth="1"/>
    <col min="2032" max="2032" width="8.6640625" style="1" customWidth="1"/>
    <col min="2033" max="2033" width="9" style="1" customWidth="1"/>
    <col min="2034" max="2036" width="7.33203125" style="1" customWidth="1"/>
    <col min="2037" max="2037" width="5.5546875" style="1" customWidth="1"/>
    <col min="2038" max="2038" width="15.5546875" style="1" customWidth="1"/>
    <col min="2039" max="2039" width="15.44140625" style="1" customWidth="1"/>
    <col min="2040" max="2040" width="14.33203125" style="1" customWidth="1"/>
    <col min="2041" max="2041" width="22.6640625" style="1" customWidth="1"/>
    <col min="2042" max="2283" width="9.109375" style="1"/>
    <col min="2284" max="2284" width="3.109375" style="1" customWidth="1"/>
    <col min="2285" max="2285" width="28.44140625" style="1" customWidth="1"/>
    <col min="2286" max="2286" width="5.88671875" style="1" customWidth="1"/>
    <col min="2287" max="2287" width="6.33203125" style="1" customWidth="1"/>
    <col min="2288" max="2288" width="8.6640625" style="1" customWidth="1"/>
    <col min="2289" max="2289" width="9" style="1" customWidth="1"/>
    <col min="2290" max="2292" width="7.33203125" style="1" customWidth="1"/>
    <col min="2293" max="2293" width="5.5546875" style="1" customWidth="1"/>
    <col min="2294" max="2294" width="15.5546875" style="1" customWidth="1"/>
    <col min="2295" max="2295" width="15.44140625" style="1" customWidth="1"/>
    <col min="2296" max="2296" width="14.33203125" style="1" customWidth="1"/>
    <col min="2297" max="2297" width="22.6640625" style="1" customWidth="1"/>
    <col min="2298" max="2539" width="9.109375" style="1"/>
    <col min="2540" max="2540" width="3.109375" style="1" customWidth="1"/>
    <col min="2541" max="2541" width="28.44140625" style="1" customWidth="1"/>
    <col min="2542" max="2542" width="5.88671875" style="1" customWidth="1"/>
    <col min="2543" max="2543" width="6.33203125" style="1" customWidth="1"/>
    <col min="2544" max="2544" width="8.6640625" style="1" customWidth="1"/>
    <col min="2545" max="2545" width="9" style="1" customWidth="1"/>
    <col min="2546" max="2548" width="7.33203125" style="1" customWidth="1"/>
    <col min="2549" max="2549" width="5.5546875" style="1" customWidth="1"/>
    <col min="2550" max="2550" width="15.5546875" style="1" customWidth="1"/>
    <col min="2551" max="2551" width="15.44140625" style="1" customWidth="1"/>
    <col min="2552" max="2552" width="14.33203125" style="1" customWidth="1"/>
    <col min="2553" max="2553" width="22.6640625" style="1" customWidth="1"/>
    <col min="2554" max="2795" width="9.109375" style="1"/>
    <col min="2796" max="2796" width="3.109375" style="1" customWidth="1"/>
    <col min="2797" max="2797" width="28.44140625" style="1" customWidth="1"/>
    <col min="2798" max="2798" width="5.88671875" style="1" customWidth="1"/>
    <col min="2799" max="2799" width="6.33203125" style="1" customWidth="1"/>
    <col min="2800" max="2800" width="8.6640625" style="1" customWidth="1"/>
    <col min="2801" max="2801" width="9" style="1" customWidth="1"/>
    <col min="2802" max="2804" width="7.33203125" style="1" customWidth="1"/>
    <col min="2805" max="2805" width="5.5546875" style="1" customWidth="1"/>
    <col min="2806" max="2806" width="15.5546875" style="1" customWidth="1"/>
    <col min="2807" max="2807" width="15.44140625" style="1" customWidth="1"/>
    <col min="2808" max="2808" width="14.33203125" style="1" customWidth="1"/>
    <col min="2809" max="2809" width="22.6640625" style="1" customWidth="1"/>
    <col min="2810" max="3051" width="9.109375" style="1"/>
    <col min="3052" max="3052" width="3.109375" style="1" customWidth="1"/>
    <col min="3053" max="3053" width="28.44140625" style="1" customWidth="1"/>
    <col min="3054" max="3054" width="5.88671875" style="1" customWidth="1"/>
    <col min="3055" max="3055" width="6.33203125" style="1" customWidth="1"/>
    <col min="3056" max="3056" width="8.6640625" style="1" customWidth="1"/>
    <col min="3057" max="3057" width="9" style="1" customWidth="1"/>
    <col min="3058" max="3060" width="7.33203125" style="1" customWidth="1"/>
    <col min="3061" max="3061" width="5.5546875" style="1" customWidth="1"/>
    <col min="3062" max="3062" width="15.5546875" style="1" customWidth="1"/>
    <col min="3063" max="3063" width="15.44140625" style="1" customWidth="1"/>
    <col min="3064" max="3064" width="14.33203125" style="1" customWidth="1"/>
    <col min="3065" max="3065" width="22.6640625" style="1" customWidth="1"/>
    <col min="3066" max="3307" width="9.109375" style="1"/>
    <col min="3308" max="3308" width="3.109375" style="1" customWidth="1"/>
    <col min="3309" max="3309" width="28.44140625" style="1" customWidth="1"/>
    <col min="3310" max="3310" width="5.88671875" style="1" customWidth="1"/>
    <col min="3311" max="3311" width="6.33203125" style="1" customWidth="1"/>
    <col min="3312" max="3312" width="8.6640625" style="1" customWidth="1"/>
    <col min="3313" max="3313" width="9" style="1" customWidth="1"/>
    <col min="3314" max="3316" width="7.33203125" style="1" customWidth="1"/>
    <col min="3317" max="3317" width="5.5546875" style="1" customWidth="1"/>
    <col min="3318" max="3318" width="15.5546875" style="1" customWidth="1"/>
    <col min="3319" max="3319" width="15.44140625" style="1" customWidth="1"/>
    <col min="3320" max="3320" width="14.33203125" style="1" customWidth="1"/>
    <col min="3321" max="3321" width="22.6640625" style="1" customWidth="1"/>
    <col min="3322" max="3563" width="9.109375" style="1"/>
    <col min="3564" max="3564" width="3.109375" style="1" customWidth="1"/>
    <col min="3565" max="3565" width="28.44140625" style="1" customWidth="1"/>
    <col min="3566" max="3566" width="5.88671875" style="1" customWidth="1"/>
    <col min="3567" max="3567" width="6.33203125" style="1" customWidth="1"/>
    <col min="3568" max="3568" width="8.6640625" style="1" customWidth="1"/>
    <col min="3569" max="3569" width="9" style="1" customWidth="1"/>
    <col min="3570" max="3572" width="7.33203125" style="1" customWidth="1"/>
    <col min="3573" max="3573" width="5.5546875" style="1" customWidth="1"/>
    <col min="3574" max="3574" width="15.5546875" style="1" customWidth="1"/>
    <col min="3575" max="3575" width="15.44140625" style="1" customWidth="1"/>
    <col min="3576" max="3576" width="14.33203125" style="1" customWidth="1"/>
    <col min="3577" max="3577" width="22.6640625" style="1" customWidth="1"/>
    <col min="3578" max="3819" width="9.109375" style="1"/>
    <col min="3820" max="3820" width="3.109375" style="1" customWidth="1"/>
    <col min="3821" max="3821" width="28.44140625" style="1" customWidth="1"/>
    <col min="3822" max="3822" width="5.88671875" style="1" customWidth="1"/>
    <col min="3823" max="3823" width="6.33203125" style="1" customWidth="1"/>
    <col min="3824" max="3824" width="8.6640625" style="1" customWidth="1"/>
    <col min="3825" max="3825" width="9" style="1" customWidth="1"/>
    <col min="3826" max="3828" width="7.33203125" style="1" customWidth="1"/>
    <col min="3829" max="3829" width="5.5546875" style="1" customWidth="1"/>
    <col min="3830" max="3830" width="15.5546875" style="1" customWidth="1"/>
    <col min="3831" max="3831" width="15.44140625" style="1" customWidth="1"/>
    <col min="3832" max="3832" width="14.33203125" style="1" customWidth="1"/>
    <col min="3833" max="3833" width="22.6640625" style="1" customWidth="1"/>
    <col min="3834" max="4075" width="9.109375" style="1"/>
    <col min="4076" max="4076" width="3.109375" style="1" customWidth="1"/>
    <col min="4077" max="4077" width="28.44140625" style="1" customWidth="1"/>
    <col min="4078" max="4078" width="5.88671875" style="1" customWidth="1"/>
    <col min="4079" max="4079" width="6.33203125" style="1" customWidth="1"/>
    <col min="4080" max="4080" width="8.6640625" style="1" customWidth="1"/>
    <col min="4081" max="4081" width="9" style="1" customWidth="1"/>
    <col min="4082" max="4084" width="7.33203125" style="1" customWidth="1"/>
    <col min="4085" max="4085" width="5.5546875" style="1" customWidth="1"/>
    <col min="4086" max="4086" width="15.5546875" style="1" customWidth="1"/>
    <col min="4087" max="4087" width="15.44140625" style="1" customWidth="1"/>
    <col min="4088" max="4088" width="14.33203125" style="1" customWidth="1"/>
    <col min="4089" max="4089" width="22.6640625" style="1" customWidth="1"/>
    <col min="4090" max="4331" width="9.109375" style="1"/>
    <col min="4332" max="4332" width="3.109375" style="1" customWidth="1"/>
    <col min="4333" max="4333" width="28.44140625" style="1" customWidth="1"/>
    <col min="4334" max="4334" width="5.88671875" style="1" customWidth="1"/>
    <col min="4335" max="4335" width="6.33203125" style="1" customWidth="1"/>
    <col min="4336" max="4336" width="8.6640625" style="1" customWidth="1"/>
    <col min="4337" max="4337" width="9" style="1" customWidth="1"/>
    <col min="4338" max="4340" width="7.33203125" style="1" customWidth="1"/>
    <col min="4341" max="4341" width="5.5546875" style="1" customWidth="1"/>
    <col min="4342" max="4342" width="15.5546875" style="1" customWidth="1"/>
    <col min="4343" max="4343" width="15.44140625" style="1" customWidth="1"/>
    <col min="4344" max="4344" width="14.33203125" style="1" customWidth="1"/>
    <col min="4345" max="4345" width="22.6640625" style="1" customWidth="1"/>
    <col min="4346" max="4587" width="9.109375" style="1"/>
    <col min="4588" max="4588" width="3.109375" style="1" customWidth="1"/>
    <col min="4589" max="4589" width="28.44140625" style="1" customWidth="1"/>
    <col min="4590" max="4590" width="5.88671875" style="1" customWidth="1"/>
    <col min="4591" max="4591" width="6.33203125" style="1" customWidth="1"/>
    <col min="4592" max="4592" width="8.6640625" style="1" customWidth="1"/>
    <col min="4593" max="4593" width="9" style="1" customWidth="1"/>
    <col min="4594" max="4596" width="7.33203125" style="1" customWidth="1"/>
    <col min="4597" max="4597" width="5.5546875" style="1" customWidth="1"/>
    <col min="4598" max="4598" width="15.5546875" style="1" customWidth="1"/>
    <col min="4599" max="4599" width="15.44140625" style="1" customWidth="1"/>
    <col min="4600" max="4600" width="14.33203125" style="1" customWidth="1"/>
    <col min="4601" max="4601" width="22.6640625" style="1" customWidth="1"/>
    <col min="4602" max="4843" width="9.109375" style="1"/>
    <col min="4844" max="4844" width="3.109375" style="1" customWidth="1"/>
    <col min="4845" max="4845" width="28.44140625" style="1" customWidth="1"/>
    <col min="4846" max="4846" width="5.88671875" style="1" customWidth="1"/>
    <col min="4847" max="4847" width="6.33203125" style="1" customWidth="1"/>
    <col min="4848" max="4848" width="8.6640625" style="1" customWidth="1"/>
    <col min="4849" max="4849" width="9" style="1" customWidth="1"/>
    <col min="4850" max="4852" width="7.33203125" style="1" customWidth="1"/>
    <col min="4853" max="4853" width="5.5546875" style="1" customWidth="1"/>
    <col min="4854" max="4854" width="15.5546875" style="1" customWidth="1"/>
    <col min="4855" max="4855" width="15.44140625" style="1" customWidth="1"/>
    <col min="4856" max="4856" width="14.33203125" style="1" customWidth="1"/>
    <col min="4857" max="4857" width="22.6640625" style="1" customWidth="1"/>
    <col min="4858" max="5099" width="9.109375" style="1"/>
    <col min="5100" max="5100" width="3.109375" style="1" customWidth="1"/>
    <col min="5101" max="5101" width="28.44140625" style="1" customWidth="1"/>
    <col min="5102" max="5102" width="5.88671875" style="1" customWidth="1"/>
    <col min="5103" max="5103" width="6.33203125" style="1" customWidth="1"/>
    <col min="5104" max="5104" width="8.6640625" style="1" customWidth="1"/>
    <col min="5105" max="5105" width="9" style="1" customWidth="1"/>
    <col min="5106" max="5108" width="7.33203125" style="1" customWidth="1"/>
    <col min="5109" max="5109" width="5.5546875" style="1" customWidth="1"/>
    <col min="5110" max="5110" width="15.5546875" style="1" customWidth="1"/>
    <col min="5111" max="5111" width="15.44140625" style="1" customWidth="1"/>
    <col min="5112" max="5112" width="14.33203125" style="1" customWidth="1"/>
    <col min="5113" max="5113" width="22.6640625" style="1" customWidth="1"/>
    <col min="5114" max="5355" width="9.109375" style="1"/>
    <col min="5356" max="5356" width="3.109375" style="1" customWidth="1"/>
    <col min="5357" max="5357" width="28.44140625" style="1" customWidth="1"/>
    <col min="5358" max="5358" width="5.88671875" style="1" customWidth="1"/>
    <col min="5359" max="5359" width="6.33203125" style="1" customWidth="1"/>
    <col min="5360" max="5360" width="8.6640625" style="1" customWidth="1"/>
    <col min="5361" max="5361" width="9" style="1" customWidth="1"/>
    <col min="5362" max="5364" width="7.33203125" style="1" customWidth="1"/>
    <col min="5365" max="5365" width="5.5546875" style="1" customWidth="1"/>
    <col min="5366" max="5366" width="15.5546875" style="1" customWidth="1"/>
    <col min="5367" max="5367" width="15.44140625" style="1" customWidth="1"/>
    <col min="5368" max="5368" width="14.33203125" style="1" customWidth="1"/>
    <col min="5369" max="5369" width="22.6640625" style="1" customWidth="1"/>
    <col min="5370" max="5611" width="9.109375" style="1"/>
    <col min="5612" max="5612" width="3.109375" style="1" customWidth="1"/>
    <col min="5613" max="5613" width="28.44140625" style="1" customWidth="1"/>
    <col min="5614" max="5614" width="5.88671875" style="1" customWidth="1"/>
    <col min="5615" max="5615" width="6.33203125" style="1" customWidth="1"/>
    <col min="5616" max="5616" width="8.6640625" style="1" customWidth="1"/>
    <col min="5617" max="5617" width="9" style="1" customWidth="1"/>
    <col min="5618" max="5620" width="7.33203125" style="1" customWidth="1"/>
    <col min="5621" max="5621" width="5.5546875" style="1" customWidth="1"/>
    <col min="5622" max="5622" width="15.5546875" style="1" customWidth="1"/>
    <col min="5623" max="5623" width="15.44140625" style="1" customWidth="1"/>
    <col min="5624" max="5624" width="14.33203125" style="1" customWidth="1"/>
    <col min="5625" max="5625" width="22.6640625" style="1" customWidth="1"/>
    <col min="5626" max="5867" width="9.109375" style="1"/>
    <col min="5868" max="5868" width="3.109375" style="1" customWidth="1"/>
    <col min="5869" max="5869" width="28.44140625" style="1" customWidth="1"/>
    <col min="5870" max="5870" width="5.88671875" style="1" customWidth="1"/>
    <col min="5871" max="5871" width="6.33203125" style="1" customWidth="1"/>
    <col min="5872" max="5872" width="8.6640625" style="1" customWidth="1"/>
    <col min="5873" max="5873" width="9" style="1" customWidth="1"/>
    <col min="5874" max="5876" width="7.33203125" style="1" customWidth="1"/>
    <col min="5877" max="5877" width="5.5546875" style="1" customWidth="1"/>
    <col min="5878" max="5878" width="15.5546875" style="1" customWidth="1"/>
    <col min="5879" max="5879" width="15.44140625" style="1" customWidth="1"/>
    <col min="5880" max="5880" width="14.33203125" style="1" customWidth="1"/>
    <col min="5881" max="5881" width="22.6640625" style="1" customWidth="1"/>
    <col min="5882" max="6123" width="9.109375" style="1"/>
    <col min="6124" max="6124" width="3.109375" style="1" customWidth="1"/>
    <col min="6125" max="6125" width="28.44140625" style="1" customWidth="1"/>
    <col min="6126" max="6126" width="5.88671875" style="1" customWidth="1"/>
    <col min="6127" max="6127" width="6.33203125" style="1" customWidth="1"/>
    <col min="6128" max="6128" width="8.6640625" style="1" customWidth="1"/>
    <col min="6129" max="6129" width="9" style="1" customWidth="1"/>
    <col min="6130" max="6132" width="7.33203125" style="1" customWidth="1"/>
    <col min="6133" max="6133" width="5.5546875" style="1" customWidth="1"/>
    <col min="6134" max="6134" width="15.5546875" style="1" customWidth="1"/>
    <col min="6135" max="6135" width="15.44140625" style="1" customWidth="1"/>
    <col min="6136" max="6136" width="14.33203125" style="1" customWidth="1"/>
    <col min="6137" max="6137" width="22.6640625" style="1" customWidth="1"/>
    <col min="6138" max="6379" width="9.109375" style="1"/>
    <col min="6380" max="6380" width="3.109375" style="1" customWidth="1"/>
    <col min="6381" max="6381" width="28.44140625" style="1" customWidth="1"/>
    <col min="6382" max="6382" width="5.88671875" style="1" customWidth="1"/>
    <col min="6383" max="6383" width="6.33203125" style="1" customWidth="1"/>
    <col min="6384" max="6384" width="8.6640625" style="1" customWidth="1"/>
    <col min="6385" max="6385" width="9" style="1" customWidth="1"/>
    <col min="6386" max="6388" width="7.33203125" style="1" customWidth="1"/>
    <col min="6389" max="6389" width="5.5546875" style="1" customWidth="1"/>
    <col min="6390" max="6390" width="15.5546875" style="1" customWidth="1"/>
    <col min="6391" max="6391" width="15.44140625" style="1" customWidth="1"/>
    <col min="6392" max="6392" width="14.33203125" style="1" customWidth="1"/>
    <col min="6393" max="6393" width="22.6640625" style="1" customWidth="1"/>
    <col min="6394" max="6635" width="9.109375" style="1"/>
    <col min="6636" max="6636" width="3.109375" style="1" customWidth="1"/>
    <col min="6637" max="6637" width="28.44140625" style="1" customWidth="1"/>
    <col min="6638" max="6638" width="5.88671875" style="1" customWidth="1"/>
    <col min="6639" max="6639" width="6.33203125" style="1" customWidth="1"/>
    <col min="6640" max="6640" width="8.6640625" style="1" customWidth="1"/>
    <col min="6641" max="6641" width="9" style="1" customWidth="1"/>
    <col min="6642" max="6644" width="7.33203125" style="1" customWidth="1"/>
    <col min="6645" max="6645" width="5.5546875" style="1" customWidth="1"/>
    <col min="6646" max="6646" width="15.5546875" style="1" customWidth="1"/>
    <col min="6647" max="6647" width="15.44140625" style="1" customWidth="1"/>
    <col min="6648" max="6648" width="14.33203125" style="1" customWidth="1"/>
    <col min="6649" max="6649" width="22.6640625" style="1" customWidth="1"/>
    <col min="6650" max="6891" width="9.109375" style="1"/>
    <col min="6892" max="6892" width="3.109375" style="1" customWidth="1"/>
    <col min="6893" max="6893" width="28.44140625" style="1" customWidth="1"/>
    <col min="6894" max="6894" width="5.88671875" style="1" customWidth="1"/>
    <col min="6895" max="6895" width="6.33203125" style="1" customWidth="1"/>
    <col min="6896" max="6896" width="8.6640625" style="1" customWidth="1"/>
    <col min="6897" max="6897" width="9" style="1" customWidth="1"/>
    <col min="6898" max="6900" width="7.33203125" style="1" customWidth="1"/>
    <col min="6901" max="6901" width="5.5546875" style="1" customWidth="1"/>
    <col min="6902" max="6902" width="15.5546875" style="1" customWidth="1"/>
    <col min="6903" max="6903" width="15.44140625" style="1" customWidth="1"/>
    <col min="6904" max="6904" width="14.33203125" style="1" customWidth="1"/>
    <col min="6905" max="6905" width="22.6640625" style="1" customWidth="1"/>
    <col min="6906" max="7147" width="9.109375" style="1"/>
    <col min="7148" max="7148" width="3.109375" style="1" customWidth="1"/>
    <col min="7149" max="7149" width="28.44140625" style="1" customWidth="1"/>
    <col min="7150" max="7150" width="5.88671875" style="1" customWidth="1"/>
    <col min="7151" max="7151" width="6.33203125" style="1" customWidth="1"/>
    <col min="7152" max="7152" width="8.6640625" style="1" customWidth="1"/>
    <col min="7153" max="7153" width="9" style="1" customWidth="1"/>
    <col min="7154" max="7156" width="7.33203125" style="1" customWidth="1"/>
    <col min="7157" max="7157" width="5.5546875" style="1" customWidth="1"/>
    <col min="7158" max="7158" width="15.5546875" style="1" customWidth="1"/>
    <col min="7159" max="7159" width="15.44140625" style="1" customWidth="1"/>
    <col min="7160" max="7160" width="14.33203125" style="1" customWidth="1"/>
    <col min="7161" max="7161" width="22.6640625" style="1" customWidth="1"/>
    <col min="7162" max="7403" width="9.109375" style="1"/>
    <col min="7404" max="7404" width="3.109375" style="1" customWidth="1"/>
    <col min="7405" max="7405" width="28.44140625" style="1" customWidth="1"/>
    <col min="7406" max="7406" width="5.88671875" style="1" customWidth="1"/>
    <col min="7407" max="7407" width="6.33203125" style="1" customWidth="1"/>
    <col min="7408" max="7408" width="8.6640625" style="1" customWidth="1"/>
    <col min="7409" max="7409" width="9" style="1" customWidth="1"/>
    <col min="7410" max="7412" width="7.33203125" style="1" customWidth="1"/>
    <col min="7413" max="7413" width="5.5546875" style="1" customWidth="1"/>
    <col min="7414" max="7414" width="15.5546875" style="1" customWidth="1"/>
    <col min="7415" max="7415" width="15.44140625" style="1" customWidth="1"/>
    <col min="7416" max="7416" width="14.33203125" style="1" customWidth="1"/>
    <col min="7417" max="7417" width="22.6640625" style="1" customWidth="1"/>
    <col min="7418" max="7659" width="9.109375" style="1"/>
    <col min="7660" max="7660" width="3.109375" style="1" customWidth="1"/>
    <col min="7661" max="7661" width="28.44140625" style="1" customWidth="1"/>
    <col min="7662" max="7662" width="5.88671875" style="1" customWidth="1"/>
    <col min="7663" max="7663" width="6.33203125" style="1" customWidth="1"/>
    <col min="7664" max="7664" width="8.6640625" style="1" customWidth="1"/>
    <col min="7665" max="7665" width="9" style="1" customWidth="1"/>
    <col min="7666" max="7668" width="7.33203125" style="1" customWidth="1"/>
    <col min="7669" max="7669" width="5.5546875" style="1" customWidth="1"/>
    <col min="7670" max="7670" width="15.5546875" style="1" customWidth="1"/>
    <col min="7671" max="7671" width="15.44140625" style="1" customWidth="1"/>
    <col min="7672" max="7672" width="14.33203125" style="1" customWidth="1"/>
    <col min="7673" max="7673" width="22.6640625" style="1" customWidth="1"/>
    <col min="7674" max="7915" width="9.109375" style="1"/>
    <col min="7916" max="7916" width="3.109375" style="1" customWidth="1"/>
    <col min="7917" max="7917" width="28.44140625" style="1" customWidth="1"/>
    <col min="7918" max="7918" width="5.88671875" style="1" customWidth="1"/>
    <col min="7919" max="7919" width="6.33203125" style="1" customWidth="1"/>
    <col min="7920" max="7920" width="8.6640625" style="1" customWidth="1"/>
    <col min="7921" max="7921" width="9" style="1" customWidth="1"/>
    <col min="7922" max="7924" width="7.33203125" style="1" customWidth="1"/>
    <col min="7925" max="7925" width="5.5546875" style="1" customWidth="1"/>
    <col min="7926" max="7926" width="15.5546875" style="1" customWidth="1"/>
    <col min="7927" max="7927" width="15.44140625" style="1" customWidth="1"/>
    <col min="7928" max="7928" width="14.33203125" style="1" customWidth="1"/>
    <col min="7929" max="7929" width="22.6640625" style="1" customWidth="1"/>
    <col min="7930" max="8171" width="9.109375" style="1"/>
    <col min="8172" max="8172" width="3.109375" style="1" customWidth="1"/>
    <col min="8173" max="8173" width="28.44140625" style="1" customWidth="1"/>
    <col min="8174" max="8174" width="5.88671875" style="1" customWidth="1"/>
    <col min="8175" max="8175" width="6.33203125" style="1" customWidth="1"/>
    <col min="8176" max="8176" width="8.6640625" style="1" customWidth="1"/>
    <col min="8177" max="8177" width="9" style="1" customWidth="1"/>
    <col min="8178" max="8180" width="7.33203125" style="1" customWidth="1"/>
    <col min="8181" max="8181" width="5.5546875" style="1" customWidth="1"/>
    <col min="8182" max="8182" width="15.5546875" style="1" customWidth="1"/>
    <col min="8183" max="8183" width="15.44140625" style="1" customWidth="1"/>
    <col min="8184" max="8184" width="14.33203125" style="1" customWidth="1"/>
    <col min="8185" max="8185" width="22.6640625" style="1" customWidth="1"/>
    <col min="8186" max="8427" width="9.109375" style="1"/>
    <col min="8428" max="8428" width="3.109375" style="1" customWidth="1"/>
    <col min="8429" max="8429" width="28.44140625" style="1" customWidth="1"/>
    <col min="8430" max="8430" width="5.88671875" style="1" customWidth="1"/>
    <col min="8431" max="8431" width="6.33203125" style="1" customWidth="1"/>
    <col min="8432" max="8432" width="8.6640625" style="1" customWidth="1"/>
    <col min="8433" max="8433" width="9" style="1" customWidth="1"/>
    <col min="8434" max="8436" width="7.33203125" style="1" customWidth="1"/>
    <col min="8437" max="8437" width="5.5546875" style="1" customWidth="1"/>
    <col min="8438" max="8438" width="15.5546875" style="1" customWidth="1"/>
    <col min="8439" max="8439" width="15.44140625" style="1" customWidth="1"/>
    <col min="8440" max="8440" width="14.33203125" style="1" customWidth="1"/>
    <col min="8441" max="8441" width="22.6640625" style="1" customWidth="1"/>
    <col min="8442" max="8683" width="9.109375" style="1"/>
    <col min="8684" max="8684" width="3.109375" style="1" customWidth="1"/>
    <col min="8685" max="8685" width="28.44140625" style="1" customWidth="1"/>
    <col min="8686" max="8686" width="5.88671875" style="1" customWidth="1"/>
    <col min="8687" max="8687" width="6.33203125" style="1" customWidth="1"/>
    <col min="8688" max="8688" width="8.6640625" style="1" customWidth="1"/>
    <col min="8689" max="8689" width="9" style="1" customWidth="1"/>
    <col min="8690" max="8692" width="7.33203125" style="1" customWidth="1"/>
    <col min="8693" max="8693" width="5.5546875" style="1" customWidth="1"/>
    <col min="8694" max="8694" width="15.5546875" style="1" customWidth="1"/>
    <col min="8695" max="8695" width="15.44140625" style="1" customWidth="1"/>
    <col min="8696" max="8696" width="14.33203125" style="1" customWidth="1"/>
    <col min="8697" max="8697" width="22.6640625" style="1" customWidth="1"/>
    <col min="8698" max="8939" width="9.109375" style="1"/>
    <col min="8940" max="8940" width="3.109375" style="1" customWidth="1"/>
    <col min="8941" max="8941" width="28.44140625" style="1" customWidth="1"/>
    <col min="8942" max="8942" width="5.88671875" style="1" customWidth="1"/>
    <col min="8943" max="8943" width="6.33203125" style="1" customWidth="1"/>
    <col min="8944" max="8944" width="8.6640625" style="1" customWidth="1"/>
    <col min="8945" max="8945" width="9" style="1" customWidth="1"/>
    <col min="8946" max="8948" width="7.33203125" style="1" customWidth="1"/>
    <col min="8949" max="8949" width="5.5546875" style="1" customWidth="1"/>
    <col min="8950" max="8950" width="15.5546875" style="1" customWidth="1"/>
    <col min="8951" max="8951" width="15.44140625" style="1" customWidth="1"/>
    <col min="8952" max="8952" width="14.33203125" style="1" customWidth="1"/>
    <col min="8953" max="8953" width="22.6640625" style="1" customWidth="1"/>
    <col min="8954" max="9195" width="9.109375" style="1"/>
    <col min="9196" max="9196" width="3.109375" style="1" customWidth="1"/>
    <col min="9197" max="9197" width="28.44140625" style="1" customWidth="1"/>
    <col min="9198" max="9198" width="5.88671875" style="1" customWidth="1"/>
    <col min="9199" max="9199" width="6.33203125" style="1" customWidth="1"/>
    <col min="9200" max="9200" width="8.6640625" style="1" customWidth="1"/>
    <col min="9201" max="9201" width="9" style="1" customWidth="1"/>
    <col min="9202" max="9204" width="7.33203125" style="1" customWidth="1"/>
    <col min="9205" max="9205" width="5.5546875" style="1" customWidth="1"/>
    <col min="9206" max="9206" width="15.5546875" style="1" customWidth="1"/>
    <col min="9207" max="9207" width="15.44140625" style="1" customWidth="1"/>
    <col min="9208" max="9208" width="14.33203125" style="1" customWidth="1"/>
    <col min="9209" max="9209" width="22.6640625" style="1" customWidth="1"/>
    <col min="9210" max="9451" width="9.109375" style="1"/>
    <col min="9452" max="9452" width="3.109375" style="1" customWidth="1"/>
    <col min="9453" max="9453" width="28.44140625" style="1" customWidth="1"/>
    <col min="9454" max="9454" width="5.88671875" style="1" customWidth="1"/>
    <col min="9455" max="9455" width="6.33203125" style="1" customWidth="1"/>
    <col min="9456" max="9456" width="8.6640625" style="1" customWidth="1"/>
    <col min="9457" max="9457" width="9" style="1" customWidth="1"/>
    <col min="9458" max="9460" width="7.33203125" style="1" customWidth="1"/>
    <col min="9461" max="9461" width="5.5546875" style="1" customWidth="1"/>
    <col min="9462" max="9462" width="15.5546875" style="1" customWidth="1"/>
    <col min="9463" max="9463" width="15.44140625" style="1" customWidth="1"/>
    <col min="9464" max="9464" width="14.33203125" style="1" customWidth="1"/>
    <col min="9465" max="9465" width="22.6640625" style="1" customWidth="1"/>
    <col min="9466" max="9707" width="9.109375" style="1"/>
    <col min="9708" max="9708" width="3.109375" style="1" customWidth="1"/>
    <col min="9709" max="9709" width="28.44140625" style="1" customWidth="1"/>
    <col min="9710" max="9710" width="5.88671875" style="1" customWidth="1"/>
    <col min="9711" max="9711" width="6.33203125" style="1" customWidth="1"/>
    <col min="9712" max="9712" width="8.6640625" style="1" customWidth="1"/>
    <col min="9713" max="9713" width="9" style="1" customWidth="1"/>
    <col min="9714" max="9716" width="7.33203125" style="1" customWidth="1"/>
    <col min="9717" max="9717" width="5.5546875" style="1" customWidth="1"/>
    <col min="9718" max="9718" width="15.5546875" style="1" customWidth="1"/>
    <col min="9719" max="9719" width="15.44140625" style="1" customWidth="1"/>
    <col min="9720" max="9720" width="14.33203125" style="1" customWidth="1"/>
    <col min="9721" max="9721" width="22.6640625" style="1" customWidth="1"/>
    <col min="9722" max="9963" width="9.109375" style="1"/>
    <col min="9964" max="9964" width="3.109375" style="1" customWidth="1"/>
    <col min="9965" max="9965" width="28.44140625" style="1" customWidth="1"/>
    <col min="9966" max="9966" width="5.88671875" style="1" customWidth="1"/>
    <col min="9967" max="9967" width="6.33203125" style="1" customWidth="1"/>
    <col min="9968" max="9968" width="8.6640625" style="1" customWidth="1"/>
    <col min="9969" max="9969" width="9" style="1" customWidth="1"/>
    <col min="9970" max="9972" width="7.33203125" style="1" customWidth="1"/>
    <col min="9973" max="9973" width="5.5546875" style="1" customWidth="1"/>
    <col min="9974" max="9974" width="15.5546875" style="1" customWidth="1"/>
    <col min="9975" max="9975" width="15.44140625" style="1" customWidth="1"/>
    <col min="9976" max="9976" width="14.33203125" style="1" customWidth="1"/>
    <col min="9977" max="9977" width="22.6640625" style="1" customWidth="1"/>
    <col min="9978" max="10219" width="9.109375" style="1"/>
    <col min="10220" max="10220" width="3.109375" style="1" customWidth="1"/>
    <col min="10221" max="10221" width="28.44140625" style="1" customWidth="1"/>
    <col min="10222" max="10222" width="5.88671875" style="1" customWidth="1"/>
    <col min="10223" max="10223" width="6.33203125" style="1" customWidth="1"/>
    <col min="10224" max="10224" width="8.6640625" style="1" customWidth="1"/>
    <col min="10225" max="10225" width="9" style="1" customWidth="1"/>
    <col min="10226" max="10228" width="7.33203125" style="1" customWidth="1"/>
    <col min="10229" max="10229" width="5.5546875" style="1" customWidth="1"/>
    <col min="10230" max="10230" width="15.5546875" style="1" customWidth="1"/>
    <col min="10231" max="10231" width="15.44140625" style="1" customWidth="1"/>
    <col min="10232" max="10232" width="14.33203125" style="1" customWidth="1"/>
    <col min="10233" max="10233" width="22.6640625" style="1" customWidth="1"/>
    <col min="10234" max="10475" width="9.109375" style="1"/>
    <col min="10476" max="10476" width="3.109375" style="1" customWidth="1"/>
    <col min="10477" max="10477" width="28.44140625" style="1" customWidth="1"/>
    <col min="10478" max="10478" width="5.88671875" style="1" customWidth="1"/>
    <col min="10479" max="10479" width="6.33203125" style="1" customWidth="1"/>
    <col min="10480" max="10480" width="8.6640625" style="1" customWidth="1"/>
    <col min="10481" max="10481" width="9" style="1" customWidth="1"/>
    <col min="10482" max="10484" width="7.33203125" style="1" customWidth="1"/>
    <col min="10485" max="10485" width="5.5546875" style="1" customWidth="1"/>
    <col min="10486" max="10486" width="15.5546875" style="1" customWidth="1"/>
    <col min="10487" max="10487" width="15.44140625" style="1" customWidth="1"/>
    <col min="10488" max="10488" width="14.33203125" style="1" customWidth="1"/>
    <col min="10489" max="10489" width="22.6640625" style="1" customWidth="1"/>
    <col min="10490" max="10731" width="9.109375" style="1"/>
    <col min="10732" max="10732" width="3.109375" style="1" customWidth="1"/>
    <col min="10733" max="10733" width="28.44140625" style="1" customWidth="1"/>
    <col min="10734" max="10734" width="5.88671875" style="1" customWidth="1"/>
    <col min="10735" max="10735" width="6.33203125" style="1" customWidth="1"/>
    <col min="10736" max="10736" width="8.6640625" style="1" customWidth="1"/>
    <col min="10737" max="10737" width="9" style="1" customWidth="1"/>
    <col min="10738" max="10740" width="7.33203125" style="1" customWidth="1"/>
    <col min="10741" max="10741" width="5.5546875" style="1" customWidth="1"/>
    <col min="10742" max="10742" width="15.5546875" style="1" customWidth="1"/>
    <col min="10743" max="10743" width="15.44140625" style="1" customWidth="1"/>
    <col min="10744" max="10744" width="14.33203125" style="1" customWidth="1"/>
    <col min="10745" max="10745" width="22.6640625" style="1" customWidth="1"/>
    <col min="10746" max="10987" width="9.109375" style="1"/>
    <col min="10988" max="10988" width="3.109375" style="1" customWidth="1"/>
    <col min="10989" max="10989" width="28.44140625" style="1" customWidth="1"/>
    <col min="10990" max="10990" width="5.88671875" style="1" customWidth="1"/>
    <col min="10991" max="10991" width="6.33203125" style="1" customWidth="1"/>
    <col min="10992" max="10992" width="8.6640625" style="1" customWidth="1"/>
    <col min="10993" max="10993" width="9" style="1" customWidth="1"/>
    <col min="10994" max="10996" width="7.33203125" style="1" customWidth="1"/>
    <col min="10997" max="10997" width="5.5546875" style="1" customWidth="1"/>
    <col min="10998" max="10998" width="15.5546875" style="1" customWidth="1"/>
    <col min="10999" max="10999" width="15.44140625" style="1" customWidth="1"/>
    <col min="11000" max="11000" width="14.33203125" style="1" customWidth="1"/>
    <col min="11001" max="11001" width="22.6640625" style="1" customWidth="1"/>
    <col min="11002" max="11243" width="9.109375" style="1"/>
    <col min="11244" max="11244" width="3.109375" style="1" customWidth="1"/>
    <col min="11245" max="11245" width="28.44140625" style="1" customWidth="1"/>
    <col min="11246" max="11246" width="5.88671875" style="1" customWidth="1"/>
    <col min="11247" max="11247" width="6.33203125" style="1" customWidth="1"/>
    <col min="11248" max="11248" width="8.6640625" style="1" customWidth="1"/>
    <col min="11249" max="11249" width="9" style="1" customWidth="1"/>
    <col min="11250" max="11252" width="7.33203125" style="1" customWidth="1"/>
    <col min="11253" max="11253" width="5.5546875" style="1" customWidth="1"/>
    <col min="11254" max="11254" width="15.5546875" style="1" customWidth="1"/>
    <col min="11255" max="11255" width="15.44140625" style="1" customWidth="1"/>
    <col min="11256" max="11256" width="14.33203125" style="1" customWidth="1"/>
    <col min="11257" max="11257" width="22.6640625" style="1" customWidth="1"/>
    <col min="11258" max="11499" width="9.109375" style="1"/>
    <col min="11500" max="11500" width="3.109375" style="1" customWidth="1"/>
    <col min="11501" max="11501" width="28.44140625" style="1" customWidth="1"/>
    <col min="11502" max="11502" width="5.88671875" style="1" customWidth="1"/>
    <col min="11503" max="11503" width="6.33203125" style="1" customWidth="1"/>
    <col min="11504" max="11504" width="8.6640625" style="1" customWidth="1"/>
    <col min="11505" max="11505" width="9" style="1" customWidth="1"/>
    <col min="11506" max="11508" width="7.33203125" style="1" customWidth="1"/>
    <col min="11509" max="11509" width="5.5546875" style="1" customWidth="1"/>
    <col min="11510" max="11510" width="15.5546875" style="1" customWidth="1"/>
    <col min="11511" max="11511" width="15.44140625" style="1" customWidth="1"/>
    <col min="11512" max="11512" width="14.33203125" style="1" customWidth="1"/>
    <col min="11513" max="11513" width="22.6640625" style="1" customWidth="1"/>
    <col min="11514" max="11755" width="9.109375" style="1"/>
    <col min="11756" max="11756" width="3.109375" style="1" customWidth="1"/>
    <col min="11757" max="11757" width="28.44140625" style="1" customWidth="1"/>
    <col min="11758" max="11758" width="5.88671875" style="1" customWidth="1"/>
    <col min="11759" max="11759" width="6.33203125" style="1" customWidth="1"/>
    <col min="11760" max="11760" width="8.6640625" style="1" customWidth="1"/>
    <col min="11761" max="11761" width="9" style="1" customWidth="1"/>
    <col min="11762" max="11764" width="7.33203125" style="1" customWidth="1"/>
    <col min="11765" max="11765" width="5.5546875" style="1" customWidth="1"/>
    <col min="11766" max="11766" width="15.5546875" style="1" customWidth="1"/>
    <col min="11767" max="11767" width="15.44140625" style="1" customWidth="1"/>
    <col min="11768" max="11768" width="14.33203125" style="1" customWidth="1"/>
    <col min="11769" max="11769" width="22.6640625" style="1" customWidth="1"/>
    <col min="11770" max="12011" width="9.109375" style="1"/>
    <col min="12012" max="12012" width="3.109375" style="1" customWidth="1"/>
    <col min="12013" max="12013" width="28.44140625" style="1" customWidth="1"/>
    <col min="12014" max="12014" width="5.88671875" style="1" customWidth="1"/>
    <col min="12015" max="12015" width="6.33203125" style="1" customWidth="1"/>
    <col min="12016" max="12016" width="8.6640625" style="1" customWidth="1"/>
    <col min="12017" max="12017" width="9" style="1" customWidth="1"/>
    <col min="12018" max="12020" width="7.33203125" style="1" customWidth="1"/>
    <col min="12021" max="12021" width="5.5546875" style="1" customWidth="1"/>
    <col min="12022" max="12022" width="15.5546875" style="1" customWidth="1"/>
    <col min="12023" max="12023" width="15.44140625" style="1" customWidth="1"/>
    <col min="12024" max="12024" width="14.33203125" style="1" customWidth="1"/>
    <col min="12025" max="12025" width="22.6640625" style="1" customWidth="1"/>
    <col min="12026" max="12267" width="9.109375" style="1"/>
    <col min="12268" max="12268" width="3.109375" style="1" customWidth="1"/>
    <col min="12269" max="12269" width="28.44140625" style="1" customWidth="1"/>
    <col min="12270" max="12270" width="5.88671875" style="1" customWidth="1"/>
    <col min="12271" max="12271" width="6.33203125" style="1" customWidth="1"/>
    <col min="12272" max="12272" width="8.6640625" style="1" customWidth="1"/>
    <col min="12273" max="12273" width="9" style="1" customWidth="1"/>
    <col min="12274" max="12276" width="7.33203125" style="1" customWidth="1"/>
    <col min="12277" max="12277" width="5.5546875" style="1" customWidth="1"/>
    <col min="12278" max="12278" width="15.5546875" style="1" customWidth="1"/>
    <col min="12279" max="12279" width="15.44140625" style="1" customWidth="1"/>
    <col min="12280" max="12280" width="14.33203125" style="1" customWidth="1"/>
    <col min="12281" max="12281" width="22.6640625" style="1" customWidth="1"/>
    <col min="12282" max="12523" width="9.109375" style="1"/>
    <col min="12524" max="12524" width="3.109375" style="1" customWidth="1"/>
    <col min="12525" max="12525" width="28.44140625" style="1" customWidth="1"/>
    <col min="12526" max="12526" width="5.88671875" style="1" customWidth="1"/>
    <col min="12527" max="12527" width="6.33203125" style="1" customWidth="1"/>
    <col min="12528" max="12528" width="8.6640625" style="1" customWidth="1"/>
    <col min="12529" max="12529" width="9" style="1" customWidth="1"/>
    <col min="12530" max="12532" width="7.33203125" style="1" customWidth="1"/>
    <col min="12533" max="12533" width="5.5546875" style="1" customWidth="1"/>
    <col min="12534" max="12534" width="15.5546875" style="1" customWidth="1"/>
    <col min="12535" max="12535" width="15.44140625" style="1" customWidth="1"/>
    <col min="12536" max="12536" width="14.33203125" style="1" customWidth="1"/>
    <col min="12537" max="12537" width="22.6640625" style="1" customWidth="1"/>
    <col min="12538" max="12779" width="9.109375" style="1"/>
    <col min="12780" max="12780" width="3.109375" style="1" customWidth="1"/>
    <col min="12781" max="12781" width="28.44140625" style="1" customWidth="1"/>
    <col min="12782" max="12782" width="5.88671875" style="1" customWidth="1"/>
    <col min="12783" max="12783" width="6.33203125" style="1" customWidth="1"/>
    <col min="12784" max="12784" width="8.6640625" style="1" customWidth="1"/>
    <col min="12785" max="12785" width="9" style="1" customWidth="1"/>
    <col min="12786" max="12788" width="7.33203125" style="1" customWidth="1"/>
    <col min="12789" max="12789" width="5.5546875" style="1" customWidth="1"/>
    <col min="12790" max="12790" width="15.5546875" style="1" customWidth="1"/>
    <col min="12791" max="12791" width="15.44140625" style="1" customWidth="1"/>
    <col min="12792" max="12792" width="14.33203125" style="1" customWidth="1"/>
    <col min="12793" max="12793" width="22.6640625" style="1" customWidth="1"/>
    <col min="12794" max="13035" width="9.109375" style="1"/>
    <col min="13036" max="13036" width="3.109375" style="1" customWidth="1"/>
    <col min="13037" max="13037" width="28.44140625" style="1" customWidth="1"/>
    <col min="13038" max="13038" width="5.88671875" style="1" customWidth="1"/>
    <col min="13039" max="13039" width="6.33203125" style="1" customWidth="1"/>
    <col min="13040" max="13040" width="8.6640625" style="1" customWidth="1"/>
    <col min="13041" max="13041" width="9" style="1" customWidth="1"/>
    <col min="13042" max="13044" width="7.33203125" style="1" customWidth="1"/>
    <col min="13045" max="13045" width="5.5546875" style="1" customWidth="1"/>
    <col min="13046" max="13046" width="15.5546875" style="1" customWidth="1"/>
    <col min="13047" max="13047" width="15.44140625" style="1" customWidth="1"/>
    <col min="13048" max="13048" width="14.33203125" style="1" customWidth="1"/>
    <col min="13049" max="13049" width="22.6640625" style="1" customWidth="1"/>
    <col min="13050" max="13291" width="9.109375" style="1"/>
    <col min="13292" max="13292" width="3.109375" style="1" customWidth="1"/>
    <col min="13293" max="13293" width="28.44140625" style="1" customWidth="1"/>
    <col min="13294" max="13294" width="5.88671875" style="1" customWidth="1"/>
    <col min="13295" max="13295" width="6.33203125" style="1" customWidth="1"/>
    <col min="13296" max="13296" width="8.6640625" style="1" customWidth="1"/>
    <col min="13297" max="13297" width="9" style="1" customWidth="1"/>
    <col min="13298" max="13300" width="7.33203125" style="1" customWidth="1"/>
    <col min="13301" max="13301" width="5.5546875" style="1" customWidth="1"/>
    <col min="13302" max="13302" width="15.5546875" style="1" customWidth="1"/>
    <col min="13303" max="13303" width="15.44140625" style="1" customWidth="1"/>
    <col min="13304" max="13304" width="14.33203125" style="1" customWidth="1"/>
    <col min="13305" max="13305" width="22.6640625" style="1" customWidth="1"/>
    <col min="13306" max="13547" width="9.109375" style="1"/>
    <col min="13548" max="13548" width="3.109375" style="1" customWidth="1"/>
    <col min="13549" max="13549" width="28.44140625" style="1" customWidth="1"/>
    <col min="13550" max="13550" width="5.88671875" style="1" customWidth="1"/>
    <col min="13551" max="13551" width="6.33203125" style="1" customWidth="1"/>
    <col min="13552" max="13552" width="8.6640625" style="1" customWidth="1"/>
    <col min="13553" max="13553" width="9" style="1" customWidth="1"/>
    <col min="13554" max="13556" width="7.33203125" style="1" customWidth="1"/>
    <col min="13557" max="13557" width="5.5546875" style="1" customWidth="1"/>
    <col min="13558" max="13558" width="15.5546875" style="1" customWidth="1"/>
    <col min="13559" max="13559" width="15.44140625" style="1" customWidth="1"/>
    <col min="13560" max="13560" width="14.33203125" style="1" customWidth="1"/>
    <col min="13561" max="13561" width="22.6640625" style="1" customWidth="1"/>
    <col min="13562" max="13803" width="9.109375" style="1"/>
    <col min="13804" max="13804" width="3.109375" style="1" customWidth="1"/>
    <col min="13805" max="13805" width="28.44140625" style="1" customWidth="1"/>
    <col min="13806" max="13806" width="5.88671875" style="1" customWidth="1"/>
    <col min="13807" max="13807" width="6.33203125" style="1" customWidth="1"/>
    <col min="13808" max="13808" width="8.6640625" style="1" customWidth="1"/>
    <col min="13809" max="13809" width="9" style="1" customWidth="1"/>
    <col min="13810" max="13812" width="7.33203125" style="1" customWidth="1"/>
    <col min="13813" max="13813" width="5.5546875" style="1" customWidth="1"/>
    <col min="13814" max="13814" width="15.5546875" style="1" customWidth="1"/>
    <col min="13815" max="13815" width="15.44140625" style="1" customWidth="1"/>
    <col min="13816" max="13816" width="14.33203125" style="1" customWidth="1"/>
    <col min="13817" max="13817" width="22.6640625" style="1" customWidth="1"/>
    <col min="13818" max="14059" width="9.109375" style="1"/>
    <col min="14060" max="14060" width="3.109375" style="1" customWidth="1"/>
    <col min="14061" max="14061" width="28.44140625" style="1" customWidth="1"/>
    <col min="14062" max="14062" width="5.88671875" style="1" customWidth="1"/>
    <col min="14063" max="14063" width="6.33203125" style="1" customWidth="1"/>
    <col min="14064" max="14064" width="8.6640625" style="1" customWidth="1"/>
    <col min="14065" max="14065" width="9" style="1" customWidth="1"/>
    <col min="14066" max="14068" width="7.33203125" style="1" customWidth="1"/>
    <col min="14069" max="14069" width="5.5546875" style="1" customWidth="1"/>
    <col min="14070" max="14070" width="15.5546875" style="1" customWidth="1"/>
    <col min="14071" max="14071" width="15.44140625" style="1" customWidth="1"/>
    <col min="14072" max="14072" width="14.33203125" style="1" customWidth="1"/>
    <col min="14073" max="14073" width="22.6640625" style="1" customWidth="1"/>
    <col min="14074" max="14315" width="9.109375" style="1"/>
    <col min="14316" max="14316" width="3.109375" style="1" customWidth="1"/>
    <col min="14317" max="14317" width="28.44140625" style="1" customWidth="1"/>
    <col min="14318" max="14318" width="5.88671875" style="1" customWidth="1"/>
    <col min="14319" max="14319" width="6.33203125" style="1" customWidth="1"/>
    <col min="14320" max="14320" width="8.6640625" style="1" customWidth="1"/>
    <col min="14321" max="14321" width="9" style="1" customWidth="1"/>
    <col min="14322" max="14324" width="7.33203125" style="1" customWidth="1"/>
    <col min="14325" max="14325" width="5.5546875" style="1" customWidth="1"/>
    <col min="14326" max="14326" width="15.5546875" style="1" customWidth="1"/>
    <col min="14327" max="14327" width="15.44140625" style="1" customWidth="1"/>
    <col min="14328" max="14328" width="14.33203125" style="1" customWidth="1"/>
    <col min="14329" max="14329" width="22.6640625" style="1" customWidth="1"/>
    <col min="14330" max="14571" width="9.109375" style="1"/>
    <col min="14572" max="14572" width="3.109375" style="1" customWidth="1"/>
    <col min="14573" max="14573" width="28.44140625" style="1" customWidth="1"/>
    <col min="14574" max="14574" width="5.88671875" style="1" customWidth="1"/>
    <col min="14575" max="14575" width="6.33203125" style="1" customWidth="1"/>
    <col min="14576" max="14576" width="8.6640625" style="1" customWidth="1"/>
    <col min="14577" max="14577" width="9" style="1" customWidth="1"/>
    <col min="14578" max="14580" width="7.33203125" style="1" customWidth="1"/>
    <col min="14581" max="14581" width="5.5546875" style="1" customWidth="1"/>
    <col min="14582" max="14582" width="15.5546875" style="1" customWidth="1"/>
    <col min="14583" max="14583" width="15.44140625" style="1" customWidth="1"/>
    <col min="14584" max="14584" width="14.33203125" style="1" customWidth="1"/>
    <col min="14585" max="14585" width="22.6640625" style="1" customWidth="1"/>
    <col min="14586" max="14827" width="9.109375" style="1"/>
    <col min="14828" max="14828" width="3.109375" style="1" customWidth="1"/>
    <col min="14829" max="14829" width="28.44140625" style="1" customWidth="1"/>
    <col min="14830" max="14830" width="5.88671875" style="1" customWidth="1"/>
    <col min="14831" max="14831" width="6.33203125" style="1" customWidth="1"/>
    <col min="14832" max="14832" width="8.6640625" style="1" customWidth="1"/>
    <col min="14833" max="14833" width="9" style="1" customWidth="1"/>
    <col min="14834" max="14836" width="7.33203125" style="1" customWidth="1"/>
    <col min="14837" max="14837" width="5.5546875" style="1" customWidth="1"/>
    <col min="14838" max="14838" width="15.5546875" style="1" customWidth="1"/>
    <col min="14839" max="14839" width="15.44140625" style="1" customWidth="1"/>
    <col min="14840" max="14840" width="14.33203125" style="1" customWidth="1"/>
    <col min="14841" max="14841" width="22.6640625" style="1" customWidth="1"/>
    <col min="14842" max="15083" width="9.109375" style="1"/>
    <col min="15084" max="15084" width="3.109375" style="1" customWidth="1"/>
    <col min="15085" max="15085" width="28.44140625" style="1" customWidth="1"/>
    <col min="15086" max="15086" width="5.88671875" style="1" customWidth="1"/>
    <col min="15087" max="15087" width="6.33203125" style="1" customWidth="1"/>
    <col min="15088" max="15088" width="8.6640625" style="1" customWidth="1"/>
    <col min="15089" max="15089" width="9" style="1" customWidth="1"/>
    <col min="15090" max="15092" width="7.33203125" style="1" customWidth="1"/>
    <col min="15093" max="15093" width="5.5546875" style="1" customWidth="1"/>
    <col min="15094" max="15094" width="15.5546875" style="1" customWidth="1"/>
    <col min="15095" max="15095" width="15.44140625" style="1" customWidth="1"/>
    <col min="15096" max="15096" width="14.33203125" style="1" customWidth="1"/>
    <col min="15097" max="15097" width="22.6640625" style="1" customWidth="1"/>
    <col min="15098" max="15339" width="9.109375" style="1"/>
    <col min="15340" max="15340" width="3.109375" style="1" customWidth="1"/>
    <col min="15341" max="15341" width="28.44140625" style="1" customWidth="1"/>
    <col min="15342" max="15342" width="5.88671875" style="1" customWidth="1"/>
    <col min="15343" max="15343" width="6.33203125" style="1" customWidth="1"/>
    <col min="15344" max="15344" width="8.6640625" style="1" customWidth="1"/>
    <col min="15345" max="15345" width="9" style="1" customWidth="1"/>
    <col min="15346" max="15348" width="7.33203125" style="1" customWidth="1"/>
    <col min="15349" max="15349" width="5.5546875" style="1" customWidth="1"/>
    <col min="15350" max="15350" width="15.5546875" style="1" customWidth="1"/>
    <col min="15351" max="15351" width="15.44140625" style="1" customWidth="1"/>
    <col min="15352" max="15352" width="14.33203125" style="1" customWidth="1"/>
    <col min="15353" max="15353" width="22.6640625" style="1" customWidth="1"/>
    <col min="15354" max="15595" width="9.109375" style="1"/>
    <col min="15596" max="15596" width="3.109375" style="1" customWidth="1"/>
    <col min="15597" max="15597" width="28.44140625" style="1" customWidth="1"/>
    <col min="15598" max="15598" width="5.88671875" style="1" customWidth="1"/>
    <col min="15599" max="15599" width="6.33203125" style="1" customWidth="1"/>
    <col min="15600" max="15600" width="8.6640625" style="1" customWidth="1"/>
    <col min="15601" max="15601" width="9" style="1" customWidth="1"/>
    <col min="15602" max="15604" width="7.33203125" style="1" customWidth="1"/>
    <col min="15605" max="15605" width="5.5546875" style="1" customWidth="1"/>
    <col min="15606" max="15606" width="15.5546875" style="1" customWidth="1"/>
    <col min="15607" max="15607" width="15.44140625" style="1" customWidth="1"/>
    <col min="15608" max="15608" width="14.33203125" style="1" customWidth="1"/>
    <col min="15609" max="15609" width="22.6640625" style="1" customWidth="1"/>
    <col min="15610" max="15851" width="9.109375" style="1"/>
    <col min="15852" max="15852" width="3.109375" style="1" customWidth="1"/>
    <col min="15853" max="15853" width="28.44140625" style="1" customWidth="1"/>
    <col min="15854" max="15854" width="5.88671875" style="1" customWidth="1"/>
    <col min="15855" max="15855" width="6.33203125" style="1" customWidth="1"/>
    <col min="15856" max="15856" width="8.6640625" style="1" customWidth="1"/>
    <col min="15857" max="15857" width="9" style="1" customWidth="1"/>
    <col min="15858" max="15860" width="7.33203125" style="1" customWidth="1"/>
    <col min="15861" max="15861" width="5.5546875" style="1" customWidth="1"/>
    <col min="15862" max="15862" width="15.5546875" style="1" customWidth="1"/>
    <col min="15863" max="15863" width="15.44140625" style="1" customWidth="1"/>
    <col min="15864" max="15864" width="14.33203125" style="1" customWidth="1"/>
    <col min="15865" max="15865" width="22.6640625" style="1" customWidth="1"/>
    <col min="15866" max="16107" width="9.109375" style="1"/>
    <col min="16108" max="16108" width="3.109375" style="1" customWidth="1"/>
    <col min="16109" max="16109" width="28.44140625" style="1" customWidth="1"/>
    <col min="16110" max="16110" width="5.88671875" style="1" customWidth="1"/>
    <col min="16111" max="16111" width="6.33203125" style="1" customWidth="1"/>
    <col min="16112" max="16112" width="8.6640625" style="1" customWidth="1"/>
    <col min="16113" max="16113" width="9" style="1" customWidth="1"/>
    <col min="16114" max="16116" width="7.33203125" style="1" customWidth="1"/>
    <col min="16117" max="16117" width="5.5546875" style="1" customWidth="1"/>
    <col min="16118" max="16118" width="15.5546875" style="1" customWidth="1"/>
    <col min="16119" max="16119" width="15.44140625" style="1" customWidth="1"/>
    <col min="16120" max="16120" width="14.33203125" style="1" customWidth="1"/>
    <col min="16121" max="16121" width="22.6640625" style="1" customWidth="1"/>
    <col min="16122" max="16384" width="9.109375" style="1"/>
  </cols>
  <sheetData>
    <row r="1" spans="1:19" x14ac:dyDescent="0.25">
      <c r="O1" s="39" t="s">
        <v>35</v>
      </c>
    </row>
    <row r="2" spans="1:19" x14ac:dyDescent="0.25">
      <c r="A2" s="126" t="s">
        <v>37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Q2" s="39" t="s">
        <v>35</v>
      </c>
    </row>
    <row r="3" spans="1:19" x14ac:dyDescent="0.25">
      <c r="A3" s="128" t="s">
        <v>15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9" ht="12.75" customHeight="1" x14ac:dyDescent="0.25">
      <c r="A4" s="129" t="s">
        <v>19</v>
      </c>
      <c r="B4" s="129" t="s">
        <v>1</v>
      </c>
      <c r="C4" s="129" t="s">
        <v>2</v>
      </c>
      <c r="D4" s="129" t="s">
        <v>0</v>
      </c>
      <c r="E4" s="129" t="s">
        <v>3</v>
      </c>
      <c r="F4" s="129"/>
      <c r="G4" s="129"/>
      <c r="H4" s="130" t="s">
        <v>8</v>
      </c>
      <c r="I4" s="130"/>
      <c r="J4" s="130"/>
      <c r="K4" s="131" t="s">
        <v>5</v>
      </c>
      <c r="L4" s="131" t="s">
        <v>7</v>
      </c>
      <c r="M4" s="131" t="s">
        <v>6</v>
      </c>
      <c r="N4" s="131" t="s">
        <v>13</v>
      </c>
      <c r="O4" s="132" t="s">
        <v>24</v>
      </c>
    </row>
    <row r="5" spans="1:19" ht="152.25" customHeight="1" x14ac:dyDescent="0.25">
      <c r="A5" s="129"/>
      <c r="B5" s="129"/>
      <c r="C5" s="129"/>
      <c r="D5" s="129"/>
      <c r="E5" s="19" t="s">
        <v>10</v>
      </c>
      <c r="F5" s="19" t="s">
        <v>11</v>
      </c>
      <c r="G5" s="19" t="s">
        <v>9</v>
      </c>
      <c r="H5" s="20" t="s">
        <v>12</v>
      </c>
      <c r="I5" s="20" t="s">
        <v>4</v>
      </c>
      <c r="J5" s="20" t="s">
        <v>25</v>
      </c>
      <c r="K5" s="131"/>
      <c r="L5" s="131"/>
      <c r="M5" s="131"/>
      <c r="N5" s="131"/>
      <c r="O5" s="132"/>
      <c r="P5" s="10" t="s">
        <v>22</v>
      </c>
      <c r="Q5" s="10" t="s">
        <v>36</v>
      </c>
      <c r="R5" s="10" t="s">
        <v>23</v>
      </c>
      <c r="S5" s="18" t="s">
        <v>93</v>
      </c>
    </row>
    <row r="6" spans="1:19" ht="13.8" thickBot="1" x14ac:dyDescent="0.3">
      <c r="A6" s="44">
        <v>1</v>
      </c>
      <c r="B6" s="58" t="s">
        <v>98</v>
      </c>
      <c r="C6" s="34" t="s">
        <v>20</v>
      </c>
      <c r="D6" s="34">
        <v>100</v>
      </c>
      <c r="E6" s="23">
        <v>38</v>
      </c>
      <c r="F6" s="23">
        <v>38.9</v>
      </c>
      <c r="G6" s="23">
        <v>38.5</v>
      </c>
      <c r="H6" s="23">
        <f t="shared" ref="H6:H98" si="0">AVERAGE(E6:G6)</f>
        <v>38.47</v>
      </c>
      <c r="I6" s="27">
        <f t="shared" ref="I6:I98" si="1">STDEV(E6:G6)</f>
        <v>0.45</v>
      </c>
      <c r="J6" s="27">
        <f t="shared" ref="J6:J98" si="2">I6/H6*100</f>
        <v>1.17</v>
      </c>
      <c r="K6" s="27">
        <f t="shared" ref="K6:K98" si="3">SUM(H6)</f>
        <v>38.47</v>
      </c>
      <c r="L6" s="28">
        <v>0</v>
      </c>
      <c r="M6" s="27">
        <f t="shared" ref="M6:M98" si="4">L6*K6</f>
        <v>0</v>
      </c>
      <c r="N6" s="27">
        <f>ROUNDDOWN((H6+M6),0)</f>
        <v>38</v>
      </c>
      <c r="O6" s="29">
        <f>N6*D6</f>
        <v>3800</v>
      </c>
      <c r="P6" s="17">
        <f>D6*E6</f>
        <v>3800</v>
      </c>
      <c r="Q6" s="17">
        <f>D6*F6</f>
        <v>3890</v>
      </c>
      <c r="R6" s="17">
        <f>D6*G6</f>
        <v>3850</v>
      </c>
      <c r="S6" s="30" t="s">
        <v>94</v>
      </c>
    </row>
    <row r="7" spans="1:19" ht="27" thickBot="1" x14ac:dyDescent="0.3">
      <c r="A7" s="44">
        <v>2</v>
      </c>
      <c r="B7" s="58" t="s">
        <v>97</v>
      </c>
      <c r="C7" s="34" t="s">
        <v>43</v>
      </c>
      <c r="D7" s="34">
        <v>250</v>
      </c>
      <c r="E7" s="23">
        <v>74.39</v>
      </c>
      <c r="F7" s="23">
        <v>74.569999999999993</v>
      </c>
      <c r="G7" s="23">
        <v>76.040000000000006</v>
      </c>
      <c r="H7" s="23">
        <f t="shared" si="0"/>
        <v>75</v>
      </c>
      <c r="I7" s="27">
        <f t="shared" si="1"/>
        <v>0.91</v>
      </c>
      <c r="J7" s="27">
        <f t="shared" si="2"/>
        <v>1.21</v>
      </c>
      <c r="K7" s="27">
        <f t="shared" si="3"/>
        <v>75</v>
      </c>
      <c r="L7" s="8">
        <v>0</v>
      </c>
      <c r="M7" s="9">
        <f t="shared" si="4"/>
        <v>0</v>
      </c>
      <c r="N7" s="27">
        <f t="shared" ref="N7:N70" si="5">ROUNDDOWN((H7+M7),0)</f>
        <v>75</v>
      </c>
      <c r="O7" s="29">
        <f t="shared" ref="O7:O70" si="6">N7*D7</f>
        <v>18750</v>
      </c>
      <c r="P7" s="17">
        <f t="shared" ref="P7:P70" si="7">D7*E7</f>
        <v>18597.5</v>
      </c>
      <c r="Q7" s="17">
        <f t="shared" ref="Q7:Q70" si="8">D7*F7</f>
        <v>18642.5</v>
      </c>
      <c r="R7" s="17">
        <f t="shared" ref="R7:R70" si="9">D7*G7</f>
        <v>19010</v>
      </c>
      <c r="S7" s="30" t="s">
        <v>95</v>
      </c>
    </row>
    <row r="8" spans="1:19" ht="82.5" customHeight="1" thickBot="1" x14ac:dyDescent="0.3">
      <c r="A8" s="44">
        <v>3</v>
      </c>
      <c r="B8" s="58" t="s">
        <v>96</v>
      </c>
      <c r="C8" s="34" t="s">
        <v>43</v>
      </c>
      <c r="D8" s="34">
        <v>200</v>
      </c>
      <c r="E8" s="23">
        <v>79.23</v>
      </c>
      <c r="F8" s="23">
        <v>80.790000000000006</v>
      </c>
      <c r="G8" s="23">
        <v>79.98</v>
      </c>
      <c r="H8" s="23">
        <f t="shared" si="0"/>
        <v>80</v>
      </c>
      <c r="I8" s="27">
        <f t="shared" si="1"/>
        <v>0.78</v>
      </c>
      <c r="J8" s="27">
        <f t="shared" si="2"/>
        <v>0.98</v>
      </c>
      <c r="K8" s="27">
        <f t="shared" si="3"/>
        <v>80</v>
      </c>
      <c r="L8" s="8">
        <v>0</v>
      </c>
      <c r="M8" s="27">
        <f t="shared" si="4"/>
        <v>0</v>
      </c>
      <c r="N8" s="27">
        <f t="shared" si="5"/>
        <v>80</v>
      </c>
      <c r="O8" s="29">
        <f t="shared" si="6"/>
        <v>16000</v>
      </c>
      <c r="P8" s="17">
        <f t="shared" si="7"/>
        <v>15846</v>
      </c>
      <c r="Q8" s="17">
        <f t="shared" si="8"/>
        <v>16158</v>
      </c>
      <c r="R8" s="17">
        <f t="shared" si="9"/>
        <v>15996</v>
      </c>
      <c r="S8" s="30" t="s">
        <v>95</v>
      </c>
    </row>
    <row r="9" spans="1:19" ht="58.5" customHeight="1" thickBot="1" x14ac:dyDescent="0.3">
      <c r="A9" s="21">
        <v>4</v>
      </c>
      <c r="B9" s="42" t="s">
        <v>38</v>
      </c>
      <c r="C9" s="34" t="s">
        <v>43</v>
      </c>
      <c r="D9" s="34">
        <v>50</v>
      </c>
      <c r="E9" s="23">
        <v>73.55</v>
      </c>
      <c r="F9" s="23">
        <v>74.41</v>
      </c>
      <c r="G9" s="23">
        <v>74.040000000000006</v>
      </c>
      <c r="H9" s="23">
        <f t="shared" si="0"/>
        <v>74</v>
      </c>
      <c r="I9" s="27">
        <f t="shared" si="1"/>
        <v>0.43</v>
      </c>
      <c r="J9" s="27">
        <f t="shared" si="2"/>
        <v>0.57999999999999996</v>
      </c>
      <c r="K9" s="27">
        <f t="shared" si="3"/>
        <v>74</v>
      </c>
      <c r="L9" s="8">
        <v>0</v>
      </c>
      <c r="M9" s="9">
        <f t="shared" si="4"/>
        <v>0</v>
      </c>
      <c r="N9" s="27">
        <f t="shared" si="5"/>
        <v>74</v>
      </c>
      <c r="O9" s="29">
        <f t="shared" si="6"/>
        <v>3700</v>
      </c>
      <c r="P9" s="17">
        <f t="shared" si="7"/>
        <v>3677.5</v>
      </c>
      <c r="Q9" s="17">
        <f t="shared" si="8"/>
        <v>3720.5</v>
      </c>
      <c r="R9" s="17">
        <f t="shared" si="9"/>
        <v>3702</v>
      </c>
      <c r="S9" s="30" t="s">
        <v>95</v>
      </c>
    </row>
    <row r="10" spans="1:19" ht="68.25" customHeight="1" thickBot="1" x14ac:dyDescent="0.3">
      <c r="A10" s="31">
        <v>5</v>
      </c>
      <c r="B10" s="42" t="s">
        <v>39</v>
      </c>
      <c r="C10" s="34" t="s">
        <v>43</v>
      </c>
      <c r="D10" s="34">
        <v>300</v>
      </c>
      <c r="E10" s="32">
        <v>94.09</v>
      </c>
      <c r="F10" s="32">
        <v>96.64</v>
      </c>
      <c r="G10" s="32">
        <v>94.27</v>
      </c>
      <c r="H10" s="23">
        <f t="shared" si="0"/>
        <v>95</v>
      </c>
      <c r="I10" s="27">
        <f t="shared" si="1"/>
        <v>1.42</v>
      </c>
      <c r="J10" s="27">
        <f t="shared" si="2"/>
        <v>1.49</v>
      </c>
      <c r="K10" s="27">
        <f t="shared" si="3"/>
        <v>95</v>
      </c>
      <c r="L10" s="33">
        <v>0</v>
      </c>
      <c r="M10" s="27">
        <f t="shared" si="4"/>
        <v>0</v>
      </c>
      <c r="N10" s="27">
        <f t="shared" si="5"/>
        <v>95</v>
      </c>
      <c r="O10" s="29">
        <f t="shared" si="6"/>
        <v>28500</v>
      </c>
      <c r="P10" s="17">
        <f t="shared" si="7"/>
        <v>28227</v>
      </c>
      <c r="Q10" s="17">
        <f t="shared" si="8"/>
        <v>28992</v>
      </c>
      <c r="R10" s="17">
        <f t="shared" si="9"/>
        <v>28281</v>
      </c>
      <c r="S10" s="30" t="s">
        <v>95</v>
      </c>
    </row>
    <row r="11" spans="1:19" ht="63.75" customHeight="1" thickBot="1" x14ac:dyDescent="0.3">
      <c r="A11" s="21">
        <v>6</v>
      </c>
      <c r="B11" s="42" t="s">
        <v>40</v>
      </c>
      <c r="C11" s="34" t="s">
        <v>43</v>
      </c>
      <c r="D11" s="34">
        <v>300</v>
      </c>
      <c r="E11" s="23">
        <v>119.65</v>
      </c>
      <c r="F11" s="23">
        <v>120.11</v>
      </c>
      <c r="G11" s="23">
        <v>120.24</v>
      </c>
      <c r="H11" s="23">
        <f t="shared" si="0"/>
        <v>120</v>
      </c>
      <c r="I11" s="27">
        <f t="shared" si="1"/>
        <v>0.31</v>
      </c>
      <c r="J11" s="27">
        <f t="shared" si="2"/>
        <v>0.26</v>
      </c>
      <c r="K11" s="27">
        <f t="shared" si="3"/>
        <v>120</v>
      </c>
      <c r="L11" s="8">
        <v>0</v>
      </c>
      <c r="M11" s="9">
        <f t="shared" si="4"/>
        <v>0</v>
      </c>
      <c r="N11" s="27">
        <f t="shared" si="5"/>
        <v>120</v>
      </c>
      <c r="O11" s="29">
        <f t="shared" si="6"/>
        <v>36000</v>
      </c>
      <c r="P11" s="17">
        <f t="shared" si="7"/>
        <v>35895</v>
      </c>
      <c r="Q11" s="17">
        <f t="shared" si="8"/>
        <v>36033</v>
      </c>
      <c r="R11" s="17">
        <f t="shared" si="9"/>
        <v>36072</v>
      </c>
      <c r="S11" s="30" t="s">
        <v>95</v>
      </c>
    </row>
    <row r="12" spans="1:19" ht="69" customHeight="1" thickBot="1" x14ac:dyDescent="0.3">
      <c r="A12" s="21">
        <v>7</v>
      </c>
      <c r="B12" s="42" t="s">
        <v>41</v>
      </c>
      <c r="C12" s="34" t="s">
        <v>43</v>
      </c>
      <c r="D12" s="34">
        <v>100</v>
      </c>
      <c r="E12" s="23">
        <v>146.82</v>
      </c>
      <c r="F12" s="23">
        <v>146.99</v>
      </c>
      <c r="G12" s="23">
        <v>147.19</v>
      </c>
      <c r="H12" s="23">
        <f t="shared" si="0"/>
        <v>147</v>
      </c>
      <c r="I12" s="27">
        <f t="shared" si="1"/>
        <v>0.19</v>
      </c>
      <c r="J12" s="27">
        <f t="shared" si="2"/>
        <v>0.13</v>
      </c>
      <c r="K12" s="27">
        <f t="shared" si="3"/>
        <v>147</v>
      </c>
      <c r="L12" s="8">
        <v>0</v>
      </c>
      <c r="M12" s="27">
        <f t="shared" si="4"/>
        <v>0</v>
      </c>
      <c r="N12" s="27">
        <f t="shared" si="5"/>
        <v>147</v>
      </c>
      <c r="O12" s="29">
        <f t="shared" si="6"/>
        <v>14700</v>
      </c>
      <c r="P12" s="17">
        <f t="shared" si="7"/>
        <v>14682</v>
      </c>
      <c r="Q12" s="17">
        <f t="shared" si="8"/>
        <v>14699</v>
      </c>
      <c r="R12" s="17">
        <f t="shared" si="9"/>
        <v>14719</v>
      </c>
      <c r="S12" s="30" t="s">
        <v>95</v>
      </c>
    </row>
    <row r="13" spans="1:19" ht="69" customHeight="1" thickBot="1" x14ac:dyDescent="0.3">
      <c r="A13" s="21">
        <v>8</v>
      </c>
      <c r="B13" s="42" t="s">
        <v>42</v>
      </c>
      <c r="C13" s="34" t="s">
        <v>43</v>
      </c>
      <c r="D13" s="34">
        <v>200</v>
      </c>
      <c r="E13" s="23">
        <v>173.61</v>
      </c>
      <c r="F13" s="23">
        <v>174.09</v>
      </c>
      <c r="G13" s="23">
        <v>174.3</v>
      </c>
      <c r="H13" s="23">
        <f t="shared" si="0"/>
        <v>174</v>
      </c>
      <c r="I13" s="27">
        <f t="shared" si="1"/>
        <v>0.35</v>
      </c>
      <c r="J13" s="27">
        <f t="shared" si="2"/>
        <v>0.2</v>
      </c>
      <c r="K13" s="27">
        <f t="shared" si="3"/>
        <v>174</v>
      </c>
      <c r="L13" s="8">
        <v>0</v>
      </c>
      <c r="M13" s="9">
        <f t="shared" si="4"/>
        <v>0</v>
      </c>
      <c r="N13" s="27">
        <f t="shared" si="5"/>
        <v>174</v>
      </c>
      <c r="O13" s="29">
        <f t="shared" si="6"/>
        <v>34800</v>
      </c>
      <c r="P13" s="17">
        <f t="shared" si="7"/>
        <v>34722</v>
      </c>
      <c r="Q13" s="17">
        <f t="shared" si="8"/>
        <v>34818</v>
      </c>
      <c r="R13" s="17">
        <f t="shared" si="9"/>
        <v>34860</v>
      </c>
      <c r="S13" s="30" t="s">
        <v>95</v>
      </c>
    </row>
    <row r="14" spans="1:19" ht="42" customHeight="1" thickBot="1" x14ac:dyDescent="0.3">
      <c r="A14" s="21">
        <v>9</v>
      </c>
      <c r="B14" s="42" t="s">
        <v>44</v>
      </c>
      <c r="C14" s="34" t="s">
        <v>20</v>
      </c>
      <c r="D14" s="35">
        <v>10</v>
      </c>
      <c r="E14" s="23">
        <v>984.46</v>
      </c>
      <c r="F14" s="23">
        <v>993.37</v>
      </c>
      <c r="G14" s="23">
        <v>992.17</v>
      </c>
      <c r="H14" s="23">
        <f t="shared" si="0"/>
        <v>990</v>
      </c>
      <c r="I14" s="27">
        <f t="shared" si="1"/>
        <v>4.84</v>
      </c>
      <c r="J14" s="27">
        <f t="shared" si="2"/>
        <v>0.49</v>
      </c>
      <c r="K14" s="27">
        <f t="shared" si="3"/>
        <v>990</v>
      </c>
      <c r="L14" s="8">
        <v>0</v>
      </c>
      <c r="M14" s="27">
        <f t="shared" si="4"/>
        <v>0</v>
      </c>
      <c r="N14" s="27">
        <f t="shared" si="5"/>
        <v>990</v>
      </c>
      <c r="O14" s="29">
        <f t="shared" si="6"/>
        <v>9900</v>
      </c>
      <c r="P14" s="17">
        <f t="shared" si="7"/>
        <v>9844.6</v>
      </c>
      <c r="Q14" s="17">
        <f t="shared" si="8"/>
        <v>9933.7000000000007</v>
      </c>
      <c r="R14" s="17">
        <f t="shared" si="9"/>
        <v>9921.7000000000007</v>
      </c>
      <c r="S14" s="30" t="s">
        <v>94</v>
      </c>
    </row>
    <row r="15" spans="1:19" ht="42" customHeight="1" thickBot="1" x14ac:dyDescent="0.3">
      <c r="A15" s="21">
        <v>10</v>
      </c>
      <c r="B15" s="43" t="s">
        <v>45</v>
      </c>
      <c r="C15" s="34" t="s">
        <v>20</v>
      </c>
      <c r="D15" s="35">
        <v>10</v>
      </c>
      <c r="E15" s="23">
        <v>987.82</v>
      </c>
      <c r="F15" s="23">
        <v>990.5</v>
      </c>
      <c r="G15" s="23">
        <v>991.68</v>
      </c>
      <c r="H15" s="23">
        <f t="shared" si="0"/>
        <v>990</v>
      </c>
      <c r="I15" s="27">
        <f t="shared" si="1"/>
        <v>1.98</v>
      </c>
      <c r="J15" s="27">
        <f t="shared" si="2"/>
        <v>0.2</v>
      </c>
      <c r="K15" s="27">
        <f t="shared" si="3"/>
        <v>990</v>
      </c>
      <c r="L15" s="8">
        <v>0</v>
      </c>
      <c r="M15" s="9">
        <f t="shared" si="4"/>
        <v>0</v>
      </c>
      <c r="N15" s="27">
        <f t="shared" si="5"/>
        <v>990</v>
      </c>
      <c r="O15" s="29">
        <f t="shared" si="6"/>
        <v>9900</v>
      </c>
      <c r="P15" s="17">
        <f t="shared" si="7"/>
        <v>9878.2000000000007</v>
      </c>
      <c r="Q15" s="17">
        <f t="shared" si="8"/>
        <v>9905</v>
      </c>
      <c r="R15" s="17">
        <f t="shared" si="9"/>
        <v>9916.7999999999993</v>
      </c>
      <c r="S15" s="30" t="s">
        <v>94</v>
      </c>
    </row>
    <row r="16" spans="1:19" ht="42" customHeight="1" thickBot="1" x14ac:dyDescent="0.3">
      <c r="A16" s="21">
        <v>11</v>
      </c>
      <c r="B16" s="43" t="s">
        <v>46</v>
      </c>
      <c r="C16" s="34" t="s">
        <v>20</v>
      </c>
      <c r="D16" s="35">
        <v>10</v>
      </c>
      <c r="E16" s="23">
        <v>984.75</v>
      </c>
      <c r="F16" s="23">
        <v>995.05</v>
      </c>
      <c r="G16" s="23">
        <v>990.2</v>
      </c>
      <c r="H16" s="23">
        <f t="shared" si="0"/>
        <v>990</v>
      </c>
      <c r="I16" s="27">
        <f t="shared" si="1"/>
        <v>5.15</v>
      </c>
      <c r="J16" s="27">
        <f t="shared" si="2"/>
        <v>0.52</v>
      </c>
      <c r="K16" s="27">
        <f t="shared" si="3"/>
        <v>990</v>
      </c>
      <c r="L16" s="8">
        <v>0</v>
      </c>
      <c r="M16" s="27">
        <f t="shared" si="4"/>
        <v>0</v>
      </c>
      <c r="N16" s="27">
        <f t="shared" si="5"/>
        <v>990</v>
      </c>
      <c r="O16" s="29">
        <f t="shared" si="6"/>
        <v>9900</v>
      </c>
      <c r="P16" s="17">
        <f t="shared" si="7"/>
        <v>9847.5</v>
      </c>
      <c r="Q16" s="17">
        <f t="shared" si="8"/>
        <v>9950.5</v>
      </c>
      <c r="R16" s="17">
        <f t="shared" si="9"/>
        <v>9902</v>
      </c>
      <c r="S16" s="30" t="s">
        <v>94</v>
      </c>
    </row>
    <row r="17" spans="1:19" ht="42" customHeight="1" thickBot="1" x14ac:dyDescent="0.3">
      <c r="A17" s="21">
        <v>12</v>
      </c>
      <c r="B17" s="43" t="s">
        <v>47</v>
      </c>
      <c r="C17" s="34" t="s">
        <v>20</v>
      </c>
      <c r="D17" s="35">
        <v>40</v>
      </c>
      <c r="E17" s="23">
        <v>983.57</v>
      </c>
      <c r="F17" s="23">
        <v>987.03</v>
      </c>
      <c r="G17" s="23">
        <v>999.4</v>
      </c>
      <c r="H17" s="23">
        <f t="shared" si="0"/>
        <v>990</v>
      </c>
      <c r="I17" s="27">
        <f t="shared" si="1"/>
        <v>8.32</v>
      </c>
      <c r="J17" s="27">
        <f t="shared" si="2"/>
        <v>0.84</v>
      </c>
      <c r="K17" s="27">
        <f t="shared" si="3"/>
        <v>990</v>
      </c>
      <c r="L17" s="8">
        <v>0</v>
      </c>
      <c r="M17" s="9">
        <f t="shared" si="4"/>
        <v>0</v>
      </c>
      <c r="N17" s="27">
        <f t="shared" si="5"/>
        <v>990</v>
      </c>
      <c r="O17" s="29">
        <f t="shared" si="6"/>
        <v>39600</v>
      </c>
      <c r="P17" s="17">
        <f t="shared" si="7"/>
        <v>39342.800000000003</v>
      </c>
      <c r="Q17" s="17">
        <f t="shared" si="8"/>
        <v>39481.199999999997</v>
      </c>
      <c r="R17" s="17">
        <f t="shared" si="9"/>
        <v>39976</v>
      </c>
      <c r="S17" s="30" t="s">
        <v>94</v>
      </c>
    </row>
    <row r="18" spans="1:19" ht="42" customHeight="1" thickBot="1" x14ac:dyDescent="0.3">
      <c r="A18" s="21">
        <v>13</v>
      </c>
      <c r="B18" s="43" t="s">
        <v>48</v>
      </c>
      <c r="C18" s="34" t="s">
        <v>20</v>
      </c>
      <c r="D18" s="35">
        <v>40</v>
      </c>
      <c r="E18" s="23">
        <v>986.93</v>
      </c>
      <c r="F18" s="23">
        <v>990.69</v>
      </c>
      <c r="G18" s="23">
        <v>992.38</v>
      </c>
      <c r="H18" s="23">
        <f t="shared" si="0"/>
        <v>990</v>
      </c>
      <c r="I18" s="27">
        <f t="shared" si="1"/>
        <v>2.79</v>
      </c>
      <c r="J18" s="27">
        <f t="shared" si="2"/>
        <v>0.28000000000000003</v>
      </c>
      <c r="K18" s="27">
        <f t="shared" si="3"/>
        <v>990</v>
      </c>
      <c r="L18" s="8">
        <v>0</v>
      </c>
      <c r="M18" s="27">
        <f t="shared" si="4"/>
        <v>0</v>
      </c>
      <c r="N18" s="27">
        <f t="shared" si="5"/>
        <v>990</v>
      </c>
      <c r="O18" s="29">
        <f t="shared" si="6"/>
        <v>39600</v>
      </c>
      <c r="P18" s="17">
        <f t="shared" si="7"/>
        <v>39477.199999999997</v>
      </c>
      <c r="Q18" s="17">
        <f t="shared" si="8"/>
        <v>39627.599999999999</v>
      </c>
      <c r="R18" s="17">
        <f t="shared" si="9"/>
        <v>39695.199999999997</v>
      </c>
      <c r="S18" s="30" t="s">
        <v>94</v>
      </c>
    </row>
    <row r="19" spans="1:19" ht="42" customHeight="1" thickBot="1" x14ac:dyDescent="0.3">
      <c r="A19" s="21">
        <v>14</v>
      </c>
      <c r="B19" s="43" t="s">
        <v>49</v>
      </c>
      <c r="C19" s="34" t="s">
        <v>20</v>
      </c>
      <c r="D19" s="35">
        <v>10</v>
      </c>
      <c r="E19" s="23">
        <v>1416.31</v>
      </c>
      <c r="F19" s="23">
        <v>1438.97</v>
      </c>
      <c r="G19" s="23">
        <v>1419.72</v>
      </c>
      <c r="H19" s="23">
        <f t="shared" si="0"/>
        <v>1425</v>
      </c>
      <c r="I19" s="27">
        <f t="shared" si="1"/>
        <v>12.22</v>
      </c>
      <c r="J19" s="27">
        <f t="shared" si="2"/>
        <v>0.86</v>
      </c>
      <c r="K19" s="27">
        <f t="shared" si="3"/>
        <v>1425</v>
      </c>
      <c r="L19" s="8">
        <v>0</v>
      </c>
      <c r="M19" s="9">
        <f t="shared" si="4"/>
        <v>0</v>
      </c>
      <c r="N19" s="27">
        <f t="shared" si="5"/>
        <v>1425</v>
      </c>
      <c r="O19" s="29">
        <f t="shared" si="6"/>
        <v>14250</v>
      </c>
      <c r="P19" s="17">
        <f t="shared" si="7"/>
        <v>14163.1</v>
      </c>
      <c r="Q19" s="17">
        <f t="shared" si="8"/>
        <v>14389.7</v>
      </c>
      <c r="R19" s="17">
        <f t="shared" si="9"/>
        <v>14197.2</v>
      </c>
      <c r="S19" s="30" t="s">
        <v>94</v>
      </c>
    </row>
    <row r="20" spans="1:19" ht="42" customHeight="1" thickBot="1" x14ac:dyDescent="0.3">
      <c r="A20" s="21">
        <v>15</v>
      </c>
      <c r="B20" s="43" t="s">
        <v>50</v>
      </c>
      <c r="C20" s="52" t="s">
        <v>20</v>
      </c>
      <c r="D20" s="52">
        <v>20</v>
      </c>
      <c r="E20" s="23">
        <v>1805</v>
      </c>
      <c r="F20" s="23">
        <v>1815</v>
      </c>
      <c r="G20" s="23">
        <v>1810</v>
      </c>
      <c r="H20" s="23">
        <f t="shared" si="0"/>
        <v>1810</v>
      </c>
      <c r="I20" s="27">
        <f t="shared" si="1"/>
        <v>5</v>
      </c>
      <c r="J20" s="27">
        <f t="shared" si="2"/>
        <v>0.28000000000000003</v>
      </c>
      <c r="K20" s="27">
        <f t="shared" si="3"/>
        <v>1810</v>
      </c>
      <c r="L20" s="8">
        <v>0</v>
      </c>
      <c r="M20" s="27">
        <f t="shared" si="4"/>
        <v>0</v>
      </c>
      <c r="N20" s="27">
        <f t="shared" si="5"/>
        <v>1810</v>
      </c>
      <c r="O20" s="29">
        <f t="shared" si="6"/>
        <v>36200</v>
      </c>
      <c r="P20" s="17">
        <f t="shared" si="7"/>
        <v>36100</v>
      </c>
      <c r="Q20" s="17">
        <f t="shared" si="8"/>
        <v>36300</v>
      </c>
      <c r="R20" s="17">
        <f t="shared" si="9"/>
        <v>36200</v>
      </c>
      <c r="S20" s="30" t="s">
        <v>94</v>
      </c>
    </row>
    <row r="21" spans="1:19" ht="42" customHeight="1" thickBot="1" x14ac:dyDescent="0.3">
      <c r="A21" s="21">
        <v>16</v>
      </c>
      <c r="B21" s="64" t="s">
        <v>51</v>
      </c>
      <c r="C21" s="54" t="s">
        <v>20</v>
      </c>
      <c r="D21" s="54">
        <v>20</v>
      </c>
      <c r="E21" s="41">
        <v>1805</v>
      </c>
      <c r="F21" s="23">
        <v>1815</v>
      </c>
      <c r="G21" s="23">
        <v>1810</v>
      </c>
      <c r="H21" s="23">
        <f t="shared" si="0"/>
        <v>1810</v>
      </c>
      <c r="I21" s="27">
        <f t="shared" si="1"/>
        <v>5</v>
      </c>
      <c r="J21" s="27">
        <f t="shared" si="2"/>
        <v>0.28000000000000003</v>
      </c>
      <c r="K21" s="27">
        <f t="shared" si="3"/>
        <v>1810</v>
      </c>
      <c r="L21" s="8">
        <v>0</v>
      </c>
      <c r="M21" s="9">
        <f t="shared" si="4"/>
        <v>0</v>
      </c>
      <c r="N21" s="27">
        <f t="shared" si="5"/>
        <v>1810</v>
      </c>
      <c r="O21" s="29">
        <f t="shared" si="6"/>
        <v>36200</v>
      </c>
      <c r="P21" s="17">
        <f t="shared" si="7"/>
        <v>36100</v>
      </c>
      <c r="Q21" s="17">
        <f t="shared" si="8"/>
        <v>36300</v>
      </c>
      <c r="R21" s="17">
        <f t="shared" si="9"/>
        <v>36200</v>
      </c>
      <c r="S21" s="30" t="s">
        <v>94</v>
      </c>
    </row>
    <row r="22" spans="1:19" ht="42" customHeight="1" x14ac:dyDescent="0.25">
      <c r="A22" s="21">
        <v>17</v>
      </c>
      <c r="B22" s="46" t="s">
        <v>99</v>
      </c>
      <c r="C22" s="54" t="s">
        <v>20</v>
      </c>
      <c r="D22" s="54">
        <v>300</v>
      </c>
      <c r="E22" s="41">
        <v>60</v>
      </c>
      <c r="F22" s="23">
        <v>68</v>
      </c>
      <c r="G22" s="23">
        <v>67</v>
      </c>
      <c r="H22" s="23">
        <f t="shared" si="0"/>
        <v>65</v>
      </c>
      <c r="I22" s="27">
        <f t="shared" si="1"/>
        <v>4.3600000000000003</v>
      </c>
      <c r="J22" s="27">
        <f t="shared" si="2"/>
        <v>6.71</v>
      </c>
      <c r="K22" s="27">
        <f t="shared" si="3"/>
        <v>65</v>
      </c>
      <c r="L22" s="8">
        <v>0</v>
      </c>
      <c r="M22" s="27">
        <f t="shared" si="4"/>
        <v>0</v>
      </c>
      <c r="N22" s="27">
        <f t="shared" si="5"/>
        <v>65</v>
      </c>
      <c r="O22" s="29">
        <f t="shared" si="6"/>
        <v>19500</v>
      </c>
      <c r="P22" s="17">
        <f t="shared" si="7"/>
        <v>18000</v>
      </c>
      <c r="Q22" s="17">
        <f t="shared" si="8"/>
        <v>20400</v>
      </c>
      <c r="R22" s="17">
        <f t="shared" si="9"/>
        <v>20100</v>
      </c>
      <c r="S22" s="30" t="s">
        <v>94</v>
      </c>
    </row>
    <row r="23" spans="1:19" ht="42" customHeight="1" x14ac:dyDescent="0.25">
      <c r="A23" s="44">
        <v>18</v>
      </c>
      <c r="B23" s="47" t="s">
        <v>52</v>
      </c>
      <c r="C23" s="54" t="s">
        <v>20</v>
      </c>
      <c r="D23" s="54">
        <v>1000</v>
      </c>
      <c r="E23" s="63">
        <v>470</v>
      </c>
      <c r="F23" s="23">
        <v>482</v>
      </c>
      <c r="G23" s="23">
        <v>479</v>
      </c>
      <c r="H23" s="23">
        <f t="shared" si="0"/>
        <v>477</v>
      </c>
      <c r="I23" s="27">
        <f t="shared" si="1"/>
        <v>6.24</v>
      </c>
      <c r="J23" s="27">
        <f t="shared" si="2"/>
        <v>1.31</v>
      </c>
      <c r="K23" s="27">
        <f t="shared" si="3"/>
        <v>477</v>
      </c>
      <c r="L23" s="8">
        <v>0</v>
      </c>
      <c r="M23" s="9">
        <f t="shared" si="4"/>
        <v>0</v>
      </c>
      <c r="N23" s="27">
        <f t="shared" si="5"/>
        <v>477</v>
      </c>
      <c r="O23" s="29">
        <f t="shared" si="6"/>
        <v>477000</v>
      </c>
      <c r="P23" s="17">
        <f t="shared" si="7"/>
        <v>470000</v>
      </c>
      <c r="Q23" s="17">
        <f t="shared" si="8"/>
        <v>482000</v>
      </c>
      <c r="R23" s="17">
        <f t="shared" si="9"/>
        <v>479000</v>
      </c>
      <c r="S23" s="30" t="s">
        <v>94</v>
      </c>
    </row>
    <row r="24" spans="1:19" ht="42" customHeight="1" x14ac:dyDescent="0.25">
      <c r="A24" s="44">
        <v>19</v>
      </c>
      <c r="B24" s="47" t="s">
        <v>52</v>
      </c>
      <c r="C24" s="54" t="s">
        <v>20</v>
      </c>
      <c r="D24" s="54">
        <v>2000</v>
      </c>
      <c r="E24" s="41">
        <v>500</v>
      </c>
      <c r="F24" s="23">
        <v>510</v>
      </c>
      <c r="G24" s="23">
        <v>523</v>
      </c>
      <c r="H24" s="23">
        <f t="shared" si="0"/>
        <v>511</v>
      </c>
      <c r="I24" s="27">
        <f t="shared" si="1"/>
        <v>11.53</v>
      </c>
      <c r="J24" s="27">
        <f t="shared" si="2"/>
        <v>2.2599999999999998</v>
      </c>
      <c r="K24" s="27">
        <f t="shared" si="3"/>
        <v>511</v>
      </c>
      <c r="L24" s="8">
        <v>0</v>
      </c>
      <c r="M24" s="27">
        <f t="shared" si="4"/>
        <v>0</v>
      </c>
      <c r="N24" s="27">
        <f t="shared" si="5"/>
        <v>511</v>
      </c>
      <c r="O24" s="29">
        <f t="shared" si="6"/>
        <v>1022000</v>
      </c>
      <c r="P24" s="17">
        <f t="shared" si="7"/>
        <v>1000000</v>
      </c>
      <c r="Q24" s="17">
        <f t="shared" si="8"/>
        <v>1020000</v>
      </c>
      <c r="R24" s="17">
        <f t="shared" si="9"/>
        <v>1046000</v>
      </c>
      <c r="S24" s="30" t="s">
        <v>94</v>
      </c>
    </row>
    <row r="25" spans="1:19" ht="42" customHeight="1" x14ac:dyDescent="0.25">
      <c r="A25" s="44">
        <v>20</v>
      </c>
      <c r="B25" s="47" t="s">
        <v>53</v>
      </c>
      <c r="C25" s="54" t="s">
        <v>20</v>
      </c>
      <c r="D25" s="54">
        <v>200</v>
      </c>
      <c r="E25" s="41">
        <v>730</v>
      </c>
      <c r="F25" s="23">
        <v>788</v>
      </c>
      <c r="G25" s="23">
        <v>800</v>
      </c>
      <c r="H25" s="23">
        <f t="shared" si="0"/>
        <v>772.67</v>
      </c>
      <c r="I25" s="27">
        <f t="shared" si="1"/>
        <v>37.43</v>
      </c>
      <c r="J25" s="27">
        <f t="shared" si="2"/>
        <v>4.84</v>
      </c>
      <c r="K25" s="27">
        <f t="shared" si="3"/>
        <v>772.67</v>
      </c>
      <c r="L25" s="8">
        <v>0</v>
      </c>
      <c r="M25" s="9">
        <f t="shared" si="4"/>
        <v>0</v>
      </c>
      <c r="N25" s="27">
        <f t="shared" si="5"/>
        <v>772</v>
      </c>
      <c r="O25" s="29">
        <f t="shared" si="6"/>
        <v>154400</v>
      </c>
      <c r="P25" s="17">
        <f t="shared" si="7"/>
        <v>146000</v>
      </c>
      <c r="Q25" s="17">
        <f t="shared" si="8"/>
        <v>157600</v>
      </c>
      <c r="R25" s="17">
        <f t="shared" si="9"/>
        <v>160000</v>
      </c>
      <c r="S25" s="30" t="s">
        <v>94</v>
      </c>
    </row>
    <row r="26" spans="1:19" ht="42" customHeight="1" x14ac:dyDescent="0.25">
      <c r="A26" s="44">
        <v>21</v>
      </c>
      <c r="B26" s="47" t="s">
        <v>53</v>
      </c>
      <c r="C26" s="54" t="s">
        <v>20</v>
      </c>
      <c r="D26" s="54">
        <v>200</v>
      </c>
      <c r="E26" s="41">
        <v>730</v>
      </c>
      <c r="F26" s="23">
        <v>788</v>
      </c>
      <c r="G26" s="23">
        <v>800</v>
      </c>
      <c r="H26" s="23">
        <f t="shared" si="0"/>
        <v>772.67</v>
      </c>
      <c r="I26" s="27">
        <f t="shared" si="1"/>
        <v>37.43</v>
      </c>
      <c r="J26" s="27">
        <f t="shared" si="2"/>
        <v>4.84</v>
      </c>
      <c r="K26" s="27">
        <f t="shared" si="3"/>
        <v>772.67</v>
      </c>
      <c r="L26" s="8">
        <v>0</v>
      </c>
      <c r="M26" s="27">
        <f t="shared" si="4"/>
        <v>0</v>
      </c>
      <c r="N26" s="27">
        <f t="shared" si="5"/>
        <v>772</v>
      </c>
      <c r="O26" s="29">
        <f t="shared" si="6"/>
        <v>154400</v>
      </c>
      <c r="P26" s="17">
        <f t="shared" si="7"/>
        <v>146000</v>
      </c>
      <c r="Q26" s="17">
        <f t="shared" si="8"/>
        <v>157600</v>
      </c>
      <c r="R26" s="17">
        <f t="shared" si="9"/>
        <v>160000</v>
      </c>
      <c r="S26" s="30" t="s">
        <v>94</v>
      </c>
    </row>
    <row r="27" spans="1:19" ht="42" customHeight="1" x14ac:dyDescent="0.25">
      <c r="A27" s="44">
        <v>22</v>
      </c>
      <c r="B27" s="47" t="s">
        <v>54</v>
      </c>
      <c r="C27" s="54" t="s">
        <v>20</v>
      </c>
      <c r="D27" s="54">
        <v>20</v>
      </c>
      <c r="E27" s="41">
        <v>200</v>
      </c>
      <c r="F27" s="23">
        <v>234</v>
      </c>
      <c r="G27" s="23">
        <v>223</v>
      </c>
      <c r="H27" s="23">
        <f t="shared" si="0"/>
        <v>219</v>
      </c>
      <c r="I27" s="27">
        <f t="shared" si="1"/>
        <v>17.350000000000001</v>
      </c>
      <c r="J27" s="27">
        <f t="shared" si="2"/>
        <v>7.92</v>
      </c>
      <c r="K27" s="27">
        <f t="shared" si="3"/>
        <v>219</v>
      </c>
      <c r="L27" s="8">
        <v>0</v>
      </c>
      <c r="M27" s="9">
        <f t="shared" si="4"/>
        <v>0</v>
      </c>
      <c r="N27" s="27">
        <f t="shared" si="5"/>
        <v>219</v>
      </c>
      <c r="O27" s="29">
        <f t="shared" si="6"/>
        <v>4380</v>
      </c>
      <c r="P27" s="17">
        <f t="shared" si="7"/>
        <v>4000</v>
      </c>
      <c r="Q27" s="17">
        <f t="shared" si="8"/>
        <v>4680</v>
      </c>
      <c r="R27" s="17">
        <f t="shared" si="9"/>
        <v>4460</v>
      </c>
      <c r="S27" s="30" t="s">
        <v>95</v>
      </c>
    </row>
    <row r="28" spans="1:19" ht="42" customHeight="1" thickBot="1" x14ac:dyDescent="0.3">
      <c r="A28" s="44">
        <v>23</v>
      </c>
      <c r="B28" s="62" t="s">
        <v>54</v>
      </c>
      <c r="C28" s="34" t="s">
        <v>20</v>
      </c>
      <c r="D28" s="34">
        <v>20</v>
      </c>
      <c r="E28" s="50">
        <v>200</v>
      </c>
      <c r="F28" s="23">
        <v>234</v>
      </c>
      <c r="G28" s="23">
        <v>223</v>
      </c>
      <c r="H28" s="23">
        <f t="shared" si="0"/>
        <v>219</v>
      </c>
      <c r="I28" s="27">
        <f t="shared" si="1"/>
        <v>17.350000000000001</v>
      </c>
      <c r="J28" s="27">
        <f t="shared" si="2"/>
        <v>7.92</v>
      </c>
      <c r="K28" s="27">
        <f t="shared" si="3"/>
        <v>219</v>
      </c>
      <c r="L28" s="8">
        <v>0</v>
      </c>
      <c r="M28" s="27">
        <f t="shared" si="4"/>
        <v>0</v>
      </c>
      <c r="N28" s="27">
        <f t="shared" si="5"/>
        <v>219</v>
      </c>
      <c r="O28" s="29">
        <f t="shared" si="6"/>
        <v>4380</v>
      </c>
      <c r="P28" s="17">
        <f t="shared" si="7"/>
        <v>4000</v>
      </c>
      <c r="Q28" s="17">
        <f t="shared" si="8"/>
        <v>4680</v>
      </c>
      <c r="R28" s="17">
        <f t="shared" si="9"/>
        <v>4460</v>
      </c>
      <c r="S28" s="30" t="s">
        <v>95</v>
      </c>
    </row>
    <row r="29" spans="1:19" ht="42" customHeight="1" x14ac:dyDescent="0.25">
      <c r="A29" s="55">
        <v>24</v>
      </c>
      <c r="B29" s="45" t="s">
        <v>53</v>
      </c>
      <c r="C29" s="52" t="s">
        <v>20</v>
      </c>
      <c r="D29" s="52">
        <v>3000</v>
      </c>
      <c r="E29" s="49">
        <v>500</v>
      </c>
      <c r="F29" s="49">
        <v>532</v>
      </c>
      <c r="G29" s="49">
        <v>528</v>
      </c>
      <c r="H29" s="23">
        <f t="shared" si="0"/>
        <v>520</v>
      </c>
      <c r="I29" s="27">
        <f t="shared" si="1"/>
        <v>17.440000000000001</v>
      </c>
      <c r="J29" s="27">
        <f t="shared" si="2"/>
        <v>3.35</v>
      </c>
      <c r="K29" s="27">
        <f t="shared" si="3"/>
        <v>520</v>
      </c>
      <c r="L29" s="8">
        <v>0</v>
      </c>
      <c r="M29" s="9">
        <f t="shared" si="4"/>
        <v>0</v>
      </c>
      <c r="N29" s="27">
        <f t="shared" si="5"/>
        <v>520</v>
      </c>
      <c r="O29" s="29">
        <f t="shared" si="6"/>
        <v>1560000</v>
      </c>
      <c r="P29" s="17">
        <f t="shared" si="7"/>
        <v>1500000</v>
      </c>
      <c r="Q29" s="17">
        <f t="shared" si="8"/>
        <v>1596000</v>
      </c>
      <c r="R29" s="17">
        <f t="shared" si="9"/>
        <v>1584000</v>
      </c>
      <c r="S29" s="30" t="s">
        <v>95</v>
      </c>
    </row>
    <row r="30" spans="1:19" ht="42" customHeight="1" x14ac:dyDescent="0.25">
      <c r="A30" s="44">
        <v>25</v>
      </c>
      <c r="B30" s="45" t="s">
        <v>55</v>
      </c>
      <c r="C30" s="56" t="s">
        <v>20</v>
      </c>
      <c r="D30" s="54">
        <v>24</v>
      </c>
      <c r="E30" s="23">
        <v>9500</v>
      </c>
      <c r="F30" s="23">
        <v>9538</v>
      </c>
      <c r="G30" s="23">
        <v>9522</v>
      </c>
      <c r="H30" s="23">
        <f t="shared" si="0"/>
        <v>9520</v>
      </c>
      <c r="I30" s="27">
        <f t="shared" si="1"/>
        <v>19.079999999999998</v>
      </c>
      <c r="J30" s="27">
        <f t="shared" si="2"/>
        <v>0.2</v>
      </c>
      <c r="K30" s="27">
        <f t="shared" si="3"/>
        <v>9520</v>
      </c>
      <c r="L30" s="8">
        <v>0</v>
      </c>
      <c r="M30" s="27">
        <f t="shared" si="4"/>
        <v>0</v>
      </c>
      <c r="N30" s="27">
        <f t="shared" si="5"/>
        <v>9520</v>
      </c>
      <c r="O30" s="29">
        <f t="shared" si="6"/>
        <v>228480</v>
      </c>
      <c r="P30" s="17">
        <f t="shared" si="7"/>
        <v>228000</v>
      </c>
      <c r="Q30" s="17">
        <f t="shared" si="8"/>
        <v>228912</v>
      </c>
      <c r="R30" s="17">
        <f t="shared" si="9"/>
        <v>228528</v>
      </c>
      <c r="S30" s="30" t="s">
        <v>94</v>
      </c>
    </row>
    <row r="31" spans="1:19" ht="42" customHeight="1" x14ac:dyDescent="0.25">
      <c r="A31" s="44">
        <v>26</v>
      </c>
      <c r="B31" s="45" t="s">
        <v>100</v>
      </c>
      <c r="C31" s="56" t="s">
        <v>20</v>
      </c>
      <c r="D31" s="54">
        <v>48</v>
      </c>
      <c r="E31" s="23">
        <v>8500</v>
      </c>
      <c r="F31" s="23">
        <v>8600</v>
      </c>
      <c r="G31" s="23">
        <v>8556</v>
      </c>
      <c r="H31" s="23">
        <f t="shared" si="0"/>
        <v>8552</v>
      </c>
      <c r="I31" s="27">
        <f t="shared" si="1"/>
        <v>50.12</v>
      </c>
      <c r="J31" s="27">
        <f t="shared" si="2"/>
        <v>0.59</v>
      </c>
      <c r="K31" s="27">
        <f t="shared" si="3"/>
        <v>8552</v>
      </c>
      <c r="L31" s="8">
        <v>0</v>
      </c>
      <c r="M31" s="9">
        <f t="shared" si="4"/>
        <v>0</v>
      </c>
      <c r="N31" s="27">
        <f t="shared" si="5"/>
        <v>8552</v>
      </c>
      <c r="O31" s="29">
        <f t="shared" si="6"/>
        <v>410496</v>
      </c>
      <c r="P31" s="17">
        <f t="shared" si="7"/>
        <v>408000</v>
      </c>
      <c r="Q31" s="17">
        <f t="shared" si="8"/>
        <v>412800</v>
      </c>
      <c r="R31" s="17">
        <f t="shared" si="9"/>
        <v>410688</v>
      </c>
      <c r="S31" s="30" t="s">
        <v>94</v>
      </c>
    </row>
    <row r="32" spans="1:19" ht="42" customHeight="1" x14ac:dyDescent="0.25">
      <c r="A32" s="44">
        <v>27</v>
      </c>
      <c r="B32" s="45" t="s">
        <v>101</v>
      </c>
      <c r="C32" s="56" t="s">
        <v>20</v>
      </c>
      <c r="D32" s="54">
        <v>48</v>
      </c>
      <c r="E32" s="23">
        <v>1415</v>
      </c>
      <c r="F32" s="23">
        <v>1500</v>
      </c>
      <c r="G32" s="23">
        <v>1468</v>
      </c>
      <c r="H32" s="23">
        <f t="shared" si="0"/>
        <v>1461</v>
      </c>
      <c r="I32" s="27">
        <f t="shared" si="1"/>
        <v>42.93</v>
      </c>
      <c r="J32" s="27">
        <f t="shared" si="2"/>
        <v>2.94</v>
      </c>
      <c r="K32" s="27">
        <f t="shared" si="3"/>
        <v>1461</v>
      </c>
      <c r="L32" s="8">
        <v>0</v>
      </c>
      <c r="M32" s="27">
        <f t="shared" si="4"/>
        <v>0</v>
      </c>
      <c r="N32" s="27">
        <f t="shared" si="5"/>
        <v>1461</v>
      </c>
      <c r="O32" s="29">
        <f t="shared" si="6"/>
        <v>70128</v>
      </c>
      <c r="P32" s="17">
        <f t="shared" si="7"/>
        <v>67920</v>
      </c>
      <c r="Q32" s="17">
        <f t="shared" si="8"/>
        <v>72000</v>
      </c>
      <c r="R32" s="17">
        <f t="shared" si="9"/>
        <v>70464</v>
      </c>
      <c r="S32" s="30" t="s">
        <v>94</v>
      </c>
    </row>
    <row r="33" spans="1:19" ht="118.5" customHeight="1" x14ac:dyDescent="0.25">
      <c r="A33" s="44">
        <v>28</v>
      </c>
      <c r="B33" s="45" t="s">
        <v>56</v>
      </c>
      <c r="C33" s="56" t="s">
        <v>20</v>
      </c>
      <c r="D33" s="54">
        <v>30</v>
      </c>
      <c r="E33" s="23">
        <v>21000</v>
      </c>
      <c r="F33" s="23">
        <v>21232</v>
      </c>
      <c r="G33" s="23">
        <v>21128</v>
      </c>
      <c r="H33" s="23">
        <f t="shared" si="0"/>
        <v>21120</v>
      </c>
      <c r="I33" s="27">
        <f t="shared" si="1"/>
        <v>116.21</v>
      </c>
      <c r="J33" s="27">
        <f t="shared" si="2"/>
        <v>0.55000000000000004</v>
      </c>
      <c r="K33" s="27">
        <f t="shared" si="3"/>
        <v>21120</v>
      </c>
      <c r="L33" s="8">
        <v>0</v>
      </c>
      <c r="M33" s="9">
        <f t="shared" si="4"/>
        <v>0</v>
      </c>
      <c r="N33" s="27">
        <f t="shared" si="5"/>
        <v>21120</v>
      </c>
      <c r="O33" s="29">
        <f t="shared" si="6"/>
        <v>633600</v>
      </c>
      <c r="P33" s="17">
        <f t="shared" si="7"/>
        <v>630000</v>
      </c>
      <c r="Q33" s="17">
        <f t="shared" si="8"/>
        <v>636960</v>
      </c>
      <c r="R33" s="17">
        <f t="shared" si="9"/>
        <v>633840</v>
      </c>
      <c r="S33" s="73" t="s">
        <v>102</v>
      </c>
    </row>
    <row r="34" spans="1:19" ht="107.25" customHeight="1" x14ac:dyDescent="0.25">
      <c r="A34" s="44">
        <v>29</v>
      </c>
      <c r="B34" s="45" t="s">
        <v>56</v>
      </c>
      <c r="C34" s="56" t="s">
        <v>20</v>
      </c>
      <c r="D34" s="54">
        <v>20</v>
      </c>
      <c r="E34" s="23">
        <v>21000</v>
      </c>
      <c r="F34" s="23">
        <v>21235</v>
      </c>
      <c r="G34" s="23">
        <v>21128</v>
      </c>
      <c r="H34" s="23">
        <f t="shared" si="0"/>
        <v>21121</v>
      </c>
      <c r="I34" s="27">
        <f t="shared" si="1"/>
        <v>117.66</v>
      </c>
      <c r="J34" s="27">
        <f t="shared" si="2"/>
        <v>0.56000000000000005</v>
      </c>
      <c r="K34" s="27">
        <f t="shared" si="3"/>
        <v>21121</v>
      </c>
      <c r="L34" s="8">
        <v>0</v>
      </c>
      <c r="M34" s="27">
        <f t="shared" si="4"/>
        <v>0</v>
      </c>
      <c r="N34" s="27">
        <f t="shared" si="5"/>
        <v>21121</v>
      </c>
      <c r="O34" s="29">
        <f t="shared" si="6"/>
        <v>422420</v>
      </c>
      <c r="P34" s="17">
        <f t="shared" si="7"/>
        <v>420000</v>
      </c>
      <c r="Q34" s="17">
        <f t="shared" si="8"/>
        <v>424700</v>
      </c>
      <c r="R34" s="17">
        <f t="shared" si="9"/>
        <v>422560</v>
      </c>
      <c r="S34" s="73" t="s">
        <v>102</v>
      </c>
    </row>
    <row r="35" spans="1:19" ht="72.75" customHeight="1" x14ac:dyDescent="0.25">
      <c r="A35" s="44">
        <v>30</v>
      </c>
      <c r="B35" s="45" t="s">
        <v>57</v>
      </c>
      <c r="C35" s="56" t="s">
        <v>20</v>
      </c>
      <c r="D35" s="54">
        <v>20</v>
      </c>
      <c r="E35" s="23">
        <v>40320</v>
      </c>
      <c r="F35" s="23">
        <v>40158</v>
      </c>
      <c r="G35" s="23">
        <v>40350</v>
      </c>
      <c r="H35" s="23">
        <f t="shared" si="0"/>
        <v>40276</v>
      </c>
      <c r="I35" s="27">
        <f t="shared" si="1"/>
        <v>103.29</v>
      </c>
      <c r="J35" s="27">
        <f t="shared" si="2"/>
        <v>0.26</v>
      </c>
      <c r="K35" s="27">
        <f t="shared" si="3"/>
        <v>40276</v>
      </c>
      <c r="L35" s="8">
        <v>0</v>
      </c>
      <c r="M35" s="9">
        <f t="shared" si="4"/>
        <v>0</v>
      </c>
      <c r="N35" s="27">
        <f t="shared" si="5"/>
        <v>40276</v>
      </c>
      <c r="O35" s="29">
        <f t="shared" si="6"/>
        <v>805520</v>
      </c>
      <c r="P35" s="17">
        <f t="shared" si="7"/>
        <v>806400</v>
      </c>
      <c r="Q35" s="17">
        <f t="shared" si="8"/>
        <v>803160</v>
      </c>
      <c r="R35" s="17">
        <f t="shared" si="9"/>
        <v>807000</v>
      </c>
      <c r="S35" s="30" t="s">
        <v>103</v>
      </c>
    </row>
    <row r="36" spans="1:19" ht="78" customHeight="1" x14ac:dyDescent="0.25">
      <c r="A36" s="65">
        <v>31</v>
      </c>
      <c r="B36" s="58" t="s">
        <v>58</v>
      </c>
      <c r="C36" s="54" t="s">
        <v>20</v>
      </c>
      <c r="D36" s="51">
        <v>3</v>
      </c>
      <c r="E36" s="50">
        <v>21420</v>
      </c>
      <c r="F36" s="50">
        <v>21535</v>
      </c>
      <c r="G36" s="50">
        <v>21500</v>
      </c>
      <c r="H36" s="23">
        <f t="shared" si="0"/>
        <v>21485</v>
      </c>
      <c r="I36" s="27">
        <f t="shared" si="1"/>
        <v>58.95</v>
      </c>
      <c r="J36" s="27">
        <f t="shared" si="2"/>
        <v>0.27</v>
      </c>
      <c r="K36" s="27">
        <f t="shared" si="3"/>
        <v>21485</v>
      </c>
      <c r="L36" s="8">
        <v>0</v>
      </c>
      <c r="M36" s="27">
        <f t="shared" si="4"/>
        <v>0</v>
      </c>
      <c r="N36" s="27">
        <f t="shared" si="5"/>
        <v>21485</v>
      </c>
      <c r="O36" s="29">
        <f t="shared" si="6"/>
        <v>64455</v>
      </c>
      <c r="P36" s="17">
        <f t="shared" si="7"/>
        <v>64260</v>
      </c>
      <c r="Q36" s="17">
        <f t="shared" si="8"/>
        <v>64605</v>
      </c>
      <c r="R36" s="17">
        <f t="shared" si="9"/>
        <v>64500</v>
      </c>
      <c r="S36" s="30" t="s">
        <v>103</v>
      </c>
    </row>
    <row r="37" spans="1:19" ht="94.5" customHeight="1" x14ac:dyDescent="0.25">
      <c r="A37" s="44">
        <v>32</v>
      </c>
      <c r="B37" s="58" t="s">
        <v>59</v>
      </c>
      <c r="C37" s="54" t="s">
        <v>20</v>
      </c>
      <c r="D37" s="51">
        <v>20</v>
      </c>
      <c r="E37" s="23">
        <v>83430</v>
      </c>
      <c r="F37" s="23">
        <v>83595</v>
      </c>
      <c r="G37" s="23">
        <v>83460</v>
      </c>
      <c r="H37" s="23">
        <f t="shared" si="0"/>
        <v>83495</v>
      </c>
      <c r="I37" s="27">
        <f t="shared" si="1"/>
        <v>87.89</v>
      </c>
      <c r="J37" s="27">
        <f t="shared" si="2"/>
        <v>0.11</v>
      </c>
      <c r="K37" s="27">
        <f t="shared" si="3"/>
        <v>83495</v>
      </c>
      <c r="L37" s="8">
        <v>0</v>
      </c>
      <c r="M37" s="9">
        <f t="shared" si="4"/>
        <v>0</v>
      </c>
      <c r="N37" s="27">
        <f t="shared" si="5"/>
        <v>83495</v>
      </c>
      <c r="O37" s="29">
        <f t="shared" si="6"/>
        <v>1669900</v>
      </c>
      <c r="P37" s="17">
        <f t="shared" si="7"/>
        <v>1668600</v>
      </c>
      <c r="Q37" s="17">
        <f t="shared" si="8"/>
        <v>1671900</v>
      </c>
      <c r="R37" s="17">
        <f t="shared" si="9"/>
        <v>1669200</v>
      </c>
      <c r="S37" s="30" t="s">
        <v>103</v>
      </c>
    </row>
    <row r="38" spans="1:19" ht="61.5" customHeight="1" thickBot="1" x14ac:dyDescent="0.3">
      <c r="A38" s="21">
        <v>33</v>
      </c>
      <c r="B38" s="22" t="s">
        <v>60</v>
      </c>
      <c r="C38" s="59" t="s">
        <v>20</v>
      </c>
      <c r="D38" s="40">
        <v>5</v>
      </c>
      <c r="E38" s="50">
        <v>104310</v>
      </c>
      <c r="F38" s="23">
        <v>104531</v>
      </c>
      <c r="G38" s="23">
        <v>104395</v>
      </c>
      <c r="H38" s="23">
        <f t="shared" si="0"/>
        <v>104412</v>
      </c>
      <c r="I38" s="27">
        <f t="shared" si="1"/>
        <v>111.48</v>
      </c>
      <c r="J38" s="27">
        <f t="shared" si="2"/>
        <v>0.11</v>
      </c>
      <c r="K38" s="27">
        <f t="shared" si="3"/>
        <v>104412</v>
      </c>
      <c r="L38" s="8">
        <v>0</v>
      </c>
      <c r="M38" s="27">
        <f t="shared" si="4"/>
        <v>0</v>
      </c>
      <c r="N38" s="27">
        <f t="shared" si="5"/>
        <v>104412</v>
      </c>
      <c r="O38" s="29">
        <f t="shared" si="6"/>
        <v>522060</v>
      </c>
      <c r="P38" s="17">
        <f t="shared" si="7"/>
        <v>521550</v>
      </c>
      <c r="Q38" s="17">
        <f t="shared" si="8"/>
        <v>522655</v>
      </c>
      <c r="R38" s="17">
        <f t="shared" si="9"/>
        <v>521975</v>
      </c>
      <c r="S38" s="30" t="s">
        <v>103</v>
      </c>
    </row>
    <row r="39" spans="1:19" ht="61.5" customHeight="1" thickBot="1" x14ac:dyDescent="0.3">
      <c r="A39" s="21">
        <v>34</v>
      </c>
      <c r="B39" s="22" t="s">
        <v>61</v>
      </c>
      <c r="C39" s="56" t="s">
        <v>20</v>
      </c>
      <c r="D39" s="40">
        <v>3000</v>
      </c>
      <c r="E39" s="23">
        <v>168</v>
      </c>
      <c r="F39" s="23">
        <v>250</v>
      </c>
      <c r="G39" s="23">
        <v>190</v>
      </c>
      <c r="H39" s="23">
        <f t="shared" si="0"/>
        <v>202.67</v>
      </c>
      <c r="I39" s="27">
        <f t="shared" si="1"/>
        <v>42.44</v>
      </c>
      <c r="J39" s="27">
        <f t="shared" si="2"/>
        <v>20.94</v>
      </c>
      <c r="K39" s="27">
        <f t="shared" si="3"/>
        <v>202.67</v>
      </c>
      <c r="L39" s="8">
        <v>0</v>
      </c>
      <c r="M39" s="9">
        <f t="shared" si="4"/>
        <v>0</v>
      </c>
      <c r="N39" s="27">
        <f t="shared" si="5"/>
        <v>202</v>
      </c>
      <c r="O39" s="29">
        <f t="shared" si="6"/>
        <v>606000</v>
      </c>
      <c r="P39" s="17">
        <f t="shared" si="7"/>
        <v>504000</v>
      </c>
      <c r="Q39" s="17">
        <f t="shared" si="8"/>
        <v>750000</v>
      </c>
      <c r="R39" s="17">
        <f t="shared" si="9"/>
        <v>570000</v>
      </c>
      <c r="S39" s="30" t="s">
        <v>103</v>
      </c>
    </row>
    <row r="40" spans="1:19" ht="65.25" customHeight="1" thickBot="1" x14ac:dyDescent="0.3">
      <c r="A40" s="21">
        <v>35</v>
      </c>
      <c r="B40" s="22" t="s">
        <v>62</v>
      </c>
      <c r="C40" s="54" t="s">
        <v>20</v>
      </c>
      <c r="D40" s="40">
        <v>3000</v>
      </c>
      <c r="E40" s="23">
        <v>630</v>
      </c>
      <c r="F40" s="23">
        <v>675</v>
      </c>
      <c r="G40" s="23">
        <v>700</v>
      </c>
      <c r="H40" s="23">
        <f t="shared" si="0"/>
        <v>668.33</v>
      </c>
      <c r="I40" s="27">
        <f t="shared" si="1"/>
        <v>35.47</v>
      </c>
      <c r="J40" s="27">
        <f t="shared" si="2"/>
        <v>5.31</v>
      </c>
      <c r="K40" s="27">
        <f t="shared" si="3"/>
        <v>668.33</v>
      </c>
      <c r="L40" s="8">
        <v>0</v>
      </c>
      <c r="M40" s="27">
        <f t="shared" si="4"/>
        <v>0</v>
      </c>
      <c r="N40" s="27">
        <f t="shared" si="5"/>
        <v>668</v>
      </c>
      <c r="O40" s="29">
        <f t="shared" si="6"/>
        <v>2004000</v>
      </c>
      <c r="P40" s="17">
        <f t="shared" si="7"/>
        <v>1890000</v>
      </c>
      <c r="Q40" s="17">
        <f t="shared" si="8"/>
        <v>2025000</v>
      </c>
      <c r="R40" s="17">
        <f t="shared" si="9"/>
        <v>2100000</v>
      </c>
      <c r="S40" s="30" t="s">
        <v>103</v>
      </c>
    </row>
    <row r="41" spans="1:19" ht="65.25" customHeight="1" thickBot="1" x14ac:dyDescent="0.3">
      <c r="A41" s="21">
        <v>36</v>
      </c>
      <c r="B41" s="22" t="s">
        <v>63</v>
      </c>
      <c r="C41" s="54" t="s">
        <v>20</v>
      </c>
      <c r="D41" s="40">
        <v>20</v>
      </c>
      <c r="E41" s="23">
        <v>2373</v>
      </c>
      <c r="F41" s="23">
        <v>2386</v>
      </c>
      <c r="G41" s="23">
        <v>2400</v>
      </c>
      <c r="H41" s="23">
        <f t="shared" si="0"/>
        <v>2386.33</v>
      </c>
      <c r="I41" s="27">
        <f t="shared" si="1"/>
        <v>13.5</v>
      </c>
      <c r="J41" s="27">
        <f t="shared" si="2"/>
        <v>0.56999999999999995</v>
      </c>
      <c r="K41" s="27">
        <f t="shared" si="3"/>
        <v>2386.33</v>
      </c>
      <c r="L41" s="8">
        <v>0</v>
      </c>
      <c r="M41" s="9">
        <f t="shared" si="4"/>
        <v>0</v>
      </c>
      <c r="N41" s="27">
        <f t="shared" si="5"/>
        <v>2386</v>
      </c>
      <c r="O41" s="29">
        <f t="shared" si="6"/>
        <v>47720</v>
      </c>
      <c r="P41" s="17">
        <f t="shared" si="7"/>
        <v>47460</v>
      </c>
      <c r="Q41" s="17">
        <f t="shared" si="8"/>
        <v>47720</v>
      </c>
      <c r="R41" s="17">
        <f t="shared" si="9"/>
        <v>48000</v>
      </c>
      <c r="S41" s="30" t="s">
        <v>103</v>
      </c>
    </row>
    <row r="42" spans="1:19" ht="59.25" customHeight="1" thickBot="1" x14ac:dyDescent="0.3">
      <c r="A42" s="21">
        <v>37</v>
      </c>
      <c r="B42" s="22" t="s">
        <v>64</v>
      </c>
      <c r="C42" s="54" t="s">
        <v>20</v>
      </c>
      <c r="D42" s="40">
        <v>20</v>
      </c>
      <c r="E42" s="23">
        <v>1818</v>
      </c>
      <c r="F42" s="23">
        <v>1910</v>
      </c>
      <c r="G42" s="23">
        <v>1900</v>
      </c>
      <c r="H42" s="23">
        <f t="shared" si="0"/>
        <v>1876</v>
      </c>
      <c r="I42" s="27">
        <f t="shared" si="1"/>
        <v>50.48</v>
      </c>
      <c r="J42" s="27">
        <f t="shared" si="2"/>
        <v>2.69</v>
      </c>
      <c r="K42" s="27">
        <f t="shared" si="3"/>
        <v>1876</v>
      </c>
      <c r="L42" s="8">
        <v>0</v>
      </c>
      <c r="M42" s="27">
        <f t="shared" si="4"/>
        <v>0</v>
      </c>
      <c r="N42" s="27">
        <f t="shared" si="5"/>
        <v>1876</v>
      </c>
      <c r="O42" s="29">
        <f t="shared" si="6"/>
        <v>37520</v>
      </c>
      <c r="P42" s="17">
        <f t="shared" si="7"/>
        <v>36360</v>
      </c>
      <c r="Q42" s="17">
        <f t="shared" si="8"/>
        <v>38200</v>
      </c>
      <c r="R42" s="17">
        <f t="shared" si="9"/>
        <v>38000</v>
      </c>
      <c r="S42" s="30" t="s">
        <v>103</v>
      </c>
    </row>
    <row r="43" spans="1:19" ht="66" customHeight="1" thickBot="1" x14ac:dyDescent="0.3">
      <c r="A43" s="21">
        <v>38</v>
      </c>
      <c r="B43" s="22" t="s">
        <v>65</v>
      </c>
      <c r="C43" s="54" t="s">
        <v>20</v>
      </c>
      <c r="D43" s="40">
        <v>20</v>
      </c>
      <c r="E43" s="23">
        <v>2340</v>
      </c>
      <c r="F43" s="23">
        <v>2389</v>
      </c>
      <c r="G43" s="23">
        <v>2360</v>
      </c>
      <c r="H43" s="23">
        <f t="shared" si="0"/>
        <v>2363</v>
      </c>
      <c r="I43" s="27">
        <f t="shared" si="1"/>
        <v>24.64</v>
      </c>
      <c r="J43" s="27">
        <f t="shared" si="2"/>
        <v>1.04</v>
      </c>
      <c r="K43" s="27">
        <f t="shared" si="3"/>
        <v>2363</v>
      </c>
      <c r="L43" s="8">
        <v>0</v>
      </c>
      <c r="M43" s="9">
        <f t="shared" si="4"/>
        <v>0</v>
      </c>
      <c r="N43" s="27">
        <f t="shared" si="5"/>
        <v>2363</v>
      </c>
      <c r="O43" s="29">
        <f t="shared" si="6"/>
        <v>47260</v>
      </c>
      <c r="P43" s="17">
        <f t="shared" si="7"/>
        <v>46800</v>
      </c>
      <c r="Q43" s="17">
        <f t="shared" si="8"/>
        <v>47780</v>
      </c>
      <c r="R43" s="17">
        <f t="shared" si="9"/>
        <v>47200</v>
      </c>
      <c r="S43" s="30" t="s">
        <v>103</v>
      </c>
    </row>
    <row r="44" spans="1:19" ht="55.5" customHeight="1" thickBot="1" x14ac:dyDescent="0.3">
      <c r="A44" s="21">
        <v>39</v>
      </c>
      <c r="B44" s="22" t="s">
        <v>65</v>
      </c>
      <c r="C44" s="54" t="s">
        <v>20</v>
      </c>
      <c r="D44" s="40">
        <v>20</v>
      </c>
      <c r="E44" s="23">
        <v>3870</v>
      </c>
      <c r="F44" s="23">
        <v>3999</v>
      </c>
      <c r="G44" s="23">
        <v>3900</v>
      </c>
      <c r="H44" s="23">
        <f t="shared" si="0"/>
        <v>3923</v>
      </c>
      <c r="I44" s="27">
        <f t="shared" si="1"/>
        <v>67.510000000000005</v>
      </c>
      <c r="J44" s="27">
        <f t="shared" si="2"/>
        <v>1.72</v>
      </c>
      <c r="K44" s="27">
        <f t="shared" si="3"/>
        <v>3923</v>
      </c>
      <c r="L44" s="8">
        <v>0</v>
      </c>
      <c r="M44" s="27">
        <f t="shared" si="4"/>
        <v>0</v>
      </c>
      <c r="N44" s="27">
        <f t="shared" si="5"/>
        <v>3923</v>
      </c>
      <c r="O44" s="29">
        <f t="shared" si="6"/>
        <v>78460</v>
      </c>
      <c r="P44" s="17">
        <f t="shared" si="7"/>
        <v>77400</v>
      </c>
      <c r="Q44" s="17">
        <f t="shared" si="8"/>
        <v>79980</v>
      </c>
      <c r="R44" s="17">
        <f t="shared" si="9"/>
        <v>78000</v>
      </c>
      <c r="S44" s="30" t="s">
        <v>103</v>
      </c>
    </row>
    <row r="45" spans="1:19" ht="61.5" customHeight="1" thickBot="1" x14ac:dyDescent="0.3">
      <c r="A45" s="21">
        <v>40</v>
      </c>
      <c r="B45" s="22" t="s">
        <v>66</v>
      </c>
      <c r="C45" s="54" t="s">
        <v>20</v>
      </c>
      <c r="D45" s="40">
        <v>30</v>
      </c>
      <c r="E45" s="23">
        <v>3870</v>
      </c>
      <c r="F45" s="23">
        <v>3999</v>
      </c>
      <c r="G45" s="23">
        <v>3900</v>
      </c>
      <c r="H45" s="23">
        <f t="shared" si="0"/>
        <v>3923</v>
      </c>
      <c r="I45" s="27">
        <f t="shared" si="1"/>
        <v>67.510000000000005</v>
      </c>
      <c r="J45" s="27">
        <f t="shared" si="2"/>
        <v>1.72</v>
      </c>
      <c r="K45" s="27">
        <f t="shared" si="3"/>
        <v>3923</v>
      </c>
      <c r="L45" s="8">
        <v>0</v>
      </c>
      <c r="M45" s="9">
        <f t="shared" si="4"/>
        <v>0</v>
      </c>
      <c r="N45" s="27">
        <f t="shared" si="5"/>
        <v>3923</v>
      </c>
      <c r="O45" s="29">
        <f t="shared" si="6"/>
        <v>117690</v>
      </c>
      <c r="P45" s="17">
        <f t="shared" si="7"/>
        <v>116100</v>
      </c>
      <c r="Q45" s="17">
        <f t="shared" si="8"/>
        <v>119970</v>
      </c>
      <c r="R45" s="17">
        <f t="shared" si="9"/>
        <v>117000</v>
      </c>
      <c r="S45" s="30" t="s">
        <v>103</v>
      </c>
    </row>
    <row r="46" spans="1:19" ht="66" customHeight="1" thickBot="1" x14ac:dyDescent="0.3">
      <c r="A46" s="21">
        <v>41</v>
      </c>
      <c r="B46" s="22" t="s">
        <v>67</v>
      </c>
      <c r="C46" s="54" t="s">
        <v>20</v>
      </c>
      <c r="D46" s="40">
        <v>72</v>
      </c>
      <c r="E46" s="23">
        <v>22150</v>
      </c>
      <c r="F46" s="23">
        <v>22240</v>
      </c>
      <c r="G46" s="23">
        <v>22156</v>
      </c>
      <c r="H46" s="23">
        <f t="shared" si="0"/>
        <v>22182</v>
      </c>
      <c r="I46" s="27">
        <f t="shared" si="1"/>
        <v>50.32</v>
      </c>
      <c r="J46" s="27">
        <f t="shared" si="2"/>
        <v>0.23</v>
      </c>
      <c r="K46" s="27">
        <f t="shared" si="3"/>
        <v>22182</v>
      </c>
      <c r="L46" s="8">
        <v>0</v>
      </c>
      <c r="M46" s="27">
        <f t="shared" si="4"/>
        <v>0</v>
      </c>
      <c r="N46" s="27">
        <f t="shared" si="5"/>
        <v>22182</v>
      </c>
      <c r="O46" s="29">
        <f t="shared" si="6"/>
        <v>1597104</v>
      </c>
      <c r="P46" s="17">
        <f t="shared" si="7"/>
        <v>1594800</v>
      </c>
      <c r="Q46" s="17">
        <f t="shared" si="8"/>
        <v>1601280</v>
      </c>
      <c r="R46" s="17">
        <f t="shared" si="9"/>
        <v>1595232</v>
      </c>
      <c r="S46" s="30" t="s">
        <v>103</v>
      </c>
    </row>
    <row r="47" spans="1:19" ht="78.75" customHeight="1" thickBot="1" x14ac:dyDescent="0.3">
      <c r="A47" s="21">
        <v>42</v>
      </c>
      <c r="B47" s="22" t="s">
        <v>67</v>
      </c>
      <c r="C47" s="54" t="s">
        <v>20</v>
      </c>
      <c r="D47" s="40">
        <v>30</v>
      </c>
      <c r="E47" s="23">
        <v>23350</v>
      </c>
      <c r="F47" s="23">
        <v>23423</v>
      </c>
      <c r="G47" s="23">
        <v>23400</v>
      </c>
      <c r="H47" s="23">
        <f t="shared" si="0"/>
        <v>23391</v>
      </c>
      <c r="I47" s="27">
        <f t="shared" si="1"/>
        <v>37.32</v>
      </c>
      <c r="J47" s="27">
        <f t="shared" si="2"/>
        <v>0.16</v>
      </c>
      <c r="K47" s="27">
        <f t="shared" si="3"/>
        <v>23391</v>
      </c>
      <c r="L47" s="8">
        <v>0</v>
      </c>
      <c r="M47" s="9">
        <f t="shared" si="4"/>
        <v>0</v>
      </c>
      <c r="N47" s="27">
        <f t="shared" si="5"/>
        <v>23391</v>
      </c>
      <c r="O47" s="29">
        <f t="shared" si="6"/>
        <v>701730</v>
      </c>
      <c r="P47" s="17">
        <f t="shared" si="7"/>
        <v>700500</v>
      </c>
      <c r="Q47" s="17">
        <f t="shared" si="8"/>
        <v>702690</v>
      </c>
      <c r="R47" s="17">
        <f t="shared" si="9"/>
        <v>702000</v>
      </c>
      <c r="S47" s="30" t="s">
        <v>103</v>
      </c>
    </row>
    <row r="48" spans="1:19" ht="72" customHeight="1" thickBot="1" x14ac:dyDescent="0.3">
      <c r="A48" s="21">
        <v>43</v>
      </c>
      <c r="B48" s="22" t="s">
        <v>26</v>
      </c>
      <c r="C48" s="54" t="s">
        <v>20</v>
      </c>
      <c r="D48" s="40">
        <v>240</v>
      </c>
      <c r="E48" s="23">
        <v>9000</v>
      </c>
      <c r="F48" s="23">
        <v>9093</v>
      </c>
      <c r="G48" s="23">
        <v>9090</v>
      </c>
      <c r="H48" s="23">
        <f t="shared" si="0"/>
        <v>9061</v>
      </c>
      <c r="I48" s="27">
        <f t="shared" si="1"/>
        <v>52.85</v>
      </c>
      <c r="J48" s="27">
        <f t="shared" si="2"/>
        <v>0.57999999999999996</v>
      </c>
      <c r="K48" s="27">
        <f t="shared" si="3"/>
        <v>9061</v>
      </c>
      <c r="L48" s="8">
        <v>0</v>
      </c>
      <c r="M48" s="27">
        <f t="shared" si="4"/>
        <v>0</v>
      </c>
      <c r="N48" s="27">
        <f t="shared" si="5"/>
        <v>9061</v>
      </c>
      <c r="O48" s="29">
        <f t="shared" si="6"/>
        <v>2174640</v>
      </c>
      <c r="P48" s="17">
        <f t="shared" si="7"/>
        <v>2160000</v>
      </c>
      <c r="Q48" s="17">
        <f t="shared" si="8"/>
        <v>2182320</v>
      </c>
      <c r="R48" s="17">
        <f t="shared" si="9"/>
        <v>2181600</v>
      </c>
      <c r="S48" s="30" t="s">
        <v>94</v>
      </c>
    </row>
    <row r="49" spans="1:19" ht="80.25" customHeight="1" thickBot="1" x14ac:dyDescent="0.3">
      <c r="A49" s="21">
        <v>44</v>
      </c>
      <c r="B49" s="22" t="s">
        <v>26</v>
      </c>
      <c r="C49" s="70" t="s">
        <v>20</v>
      </c>
      <c r="D49" s="40">
        <v>60</v>
      </c>
      <c r="E49" s="23">
        <v>8275</v>
      </c>
      <c r="F49" s="23">
        <v>8325</v>
      </c>
      <c r="G49" s="23">
        <v>8500</v>
      </c>
      <c r="H49" s="23">
        <f t="shared" si="0"/>
        <v>8366.67</v>
      </c>
      <c r="I49" s="27">
        <f t="shared" si="1"/>
        <v>118.15</v>
      </c>
      <c r="J49" s="27">
        <f t="shared" si="2"/>
        <v>1.41</v>
      </c>
      <c r="K49" s="27">
        <f t="shared" si="3"/>
        <v>8366.67</v>
      </c>
      <c r="L49" s="8">
        <v>0</v>
      </c>
      <c r="M49" s="9">
        <f t="shared" si="4"/>
        <v>0</v>
      </c>
      <c r="N49" s="27">
        <f t="shared" si="5"/>
        <v>8366</v>
      </c>
      <c r="O49" s="29">
        <f t="shared" si="6"/>
        <v>501960</v>
      </c>
      <c r="P49" s="17">
        <f t="shared" si="7"/>
        <v>496500</v>
      </c>
      <c r="Q49" s="17">
        <f t="shared" si="8"/>
        <v>499500</v>
      </c>
      <c r="R49" s="17">
        <f t="shared" si="9"/>
        <v>510000</v>
      </c>
      <c r="S49" s="30" t="s">
        <v>94</v>
      </c>
    </row>
    <row r="50" spans="1:19" ht="42" customHeight="1" thickBot="1" x14ac:dyDescent="0.3">
      <c r="A50" s="21">
        <v>45</v>
      </c>
      <c r="B50" s="22" t="s">
        <v>26</v>
      </c>
      <c r="C50" s="70" t="s">
        <v>20</v>
      </c>
      <c r="D50" s="40">
        <v>60</v>
      </c>
      <c r="E50" s="23">
        <v>10275</v>
      </c>
      <c r="F50" s="23">
        <v>10338</v>
      </c>
      <c r="G50" s="23">
        <v>10500</v>
      </c>
      <c r="H50" s="23">
        <f t="shared" si="0"/>
        <v>10371</v>
      </c>
      <c r="I50" s="27">
        <f t="shared" si="1"/>
        <v>116.07</v>
      </c>
      <c r="J50" s="27">
        <f t="shared" si="2"/>
        <v>1.1200000000000001</v>
      </c>
      <c r="K50" s="27">
        <f t="shared" si="3"/>
        <v>10371</v>
      </c>
      <c r="L50" s="8">
        <v>0</v>
      </c>
      <c r="M50" s="27">
        <f t="shared" si="4"/>
        <v>0</v>
      </c>
      <c r="N50" s="27">
        <f t="shared" si="5"/>
        <v>10371</v>
      </c>
      <c r="O50" s="29">
        <f t="shared" si="6"/>
        <v>622260</v>
      </c>
      <c r="P50" s="17">
        <f t="shared" si="7"/>
        <v>616500</v>
      </c>
      <c r="Q50" s="17">
        <f t="shared" si="8"/>
        <v>620280</v>
      </c>
      <c r="R50" s="17">
        <f t="shared" si="9"/>
        <v>630000</v>
      </c>
      <c r="S50" s="30" t="s">
        <v>94</v>
      </c>
    </row>
    <row r="51" spans="1:19" ht="42" customHeight="1" x14ac:dyDescent="0.25">
      <c r="A51" s="21">
        <v>46</v>
      </c>
      <c r="B51" s="57" t="s">
        <v>27</v>
      </c>
      <c r="C51" s="54" t="s">
        <v>20</v>
      </c>
      <c r="D51" s="48">
        <v>240</v>
      </c>
      <c r="E51" s="49">
        <v>17500</v>
      </c>
      <c r="F51" s="49">
        <v>17582</v>
      </c>
      <c r="G51" s="49">
        <v>17523</v>
      </c>
      <c r="H51" s="23">
        <f t="shared" si="0"/>
        <v>17535</v>
      </c>
      <c r="I51" s="27">
        <f t="shared" si="1"/>
        <v>42.3</v>
      </c>
      <c r="J51" s="27">
        <f t="shared" si="2"/>
        <v>0.24</v>
      </c>
      <c r="K51" s="27">
        <f t="shared" si="3"/>
        <v>17535</v>
      </c>
      <c r="L51" s="8">
        <v>0</v>
      </c>
      <c r="M51" s="9">
        <f t="shared" si="4"/>
        <v>0</v>
      </c>
      <c r="N51" s="27">
        <f t="shared" si="5"/>
        <v>17535</v>
      </c>
      <c r="O51" s="29">
        <f t="shared" si="6"/>
        <v>4208400</v>
      </c>
      <c r="P51" s="17">
        <f t="shared" si="7"/>
        <v>4200000</v>
      </c>
      <c r="Q51" s="17">
        <f t="shared" si="8"/>
        <v>4219680</v>
      </c>
      <c r="R51" s="17">
        <f t="shared" si="9"/>
        <v>4205520</v>
      </c>
      <c r="S51" s="30" t="s">
        <v>94</v>
      </c>
    </row>
    <row r="52" spans="1:19" s="71" customFormat="1" ht="42" customHeight="1" x14ac:dyDescent="0.25">
      <c r="A52" s="44">
        <v>47</v>
      </c>
      <c r="B52" s="60" t="s">
        <v>28</v>
      </c>
      <c r="C52" s="70" t="s">
        <v>20</v>
      </c>
      <c r="D52" s="51">
        <v>120</v>
      </c>
      <c r="E52" s="23">
        <v>17500</v>
      </c>
      <c r="F52" s="23">
        <v>17550</v>
      </c>
      <c r="G52" s="23">
        <v>17554</v>
      </c>
      <c r="H52" s="23">
        <f t="shared" si="0"/>
        <v>17534.669999999998</v>
      </c>
      <c r="I52" s="27">
        <f t="shared" si="1"/>
        <v>30.09</v>
      </c>
      <c r="J52" s="27">
        <f t="shared" si="2"/>
        <v>0.17</v>
      </c>
      <c r="K52" s="27">
        <f t="shared" si="3"/>
        <v>17534.669999999998</v>
      </c>
      <c r="L52" s="8">
        <v>0</v>
      </c>
      <c r="M52" s="27">
        <f t="shared" si="4"/>
        <v>0</v>
      </c>
      <c r="N52" s="27">
        <f t="shared" si="5"/>
        <v>17534</v>
      </c>
      <c r="O52" s="29">
        <f t="shared" si="6"/>
        <v>2104080</v>
      </c>
      <c r="P52" s="17">
        <f t="shared" si="7"/>
        <v>2100000</v>
      </c>
      <c r="Q52" s="17">
        <f t="shared" si="8"/>
        <v>2106000</v>
      </c>
      <c r="R52" s="17">
        <f t="shared" si="9"/>
        <v>2106480</v>
      </c>
      <c r="S52" s="30" t="s">
        <v>94</v>
      </c>
    </row>
    <row r="53" spans="1:19" ht="65.25" customHeight="1" x14ac:dyDescent="0.25">
      <c r="A53" s="44">
        <v>48</v>
      </c>
      <c r="B53" s="60" t="s">
        <v>29</v>
      </c>
      <c r="C53" s="54" t="s">
        <v>20</v>
      </c>
      <c r="D53" s="51">
        <v>120</v>
      </c>
      <c r="E53" s="23">
        <v>2856</v>
      </c>
      <c r="F53" s="23">
        <v>2949</v>
      </c>
      <c r="G53" s="23">
        <v>2895</v>
      </c>
      <c r="H53" s="23">
        <f t="shared" si="0"/>
        <v>2900</v>
      </c>
      <c r="I53" s="27">
        <f t="shared" si="1"/>
        <v>46.7</v>
      </c>
      <c r="J53" s="27">
        <f t="shared" si="2"/>
        <v>1.61</v>
      </c>
      <c r="K53" s="27">
        <f t="shared" si="3"/>
        <v>2900</v>
      </c>
      <c r="L53" s="8">
        <v>0</v>
      </c>
      <c r="M53" s="9">
        <f t="shared" si="4"/>
        <v>0</v>
      </c>
      <c r="N53" s="27">
        <f t="shared" si="5"/>
        <v>2900</v>
      </c>
      <c r="O53" s="29">
        <f t="shared" si="6"/>
        <v>348000</v>
      </c>
      <c r="P53" s="17">
        <f t="shared" si="7"/>
        <v>342720</v>
      </c>
      <c r="Q53" s="17">
        <f t="shared" si="8"/>
        <v>353880</v>
      </c>
      <c r="R53" s="17">
        <f t="shared" si="9"/>
        <v>347400</v>
      </c>
      <c r="S53" s="30" t="s">
        <v>94</v>
      </c>
    </row>
    <row r="54" spans="1:19" ht="42" customHeight="1" x14ac:dyDescent="0.25">
      <c r="A54" s="74">
        <v>49</v>
      </c>
      <c r="B54" s="75" t="s">
        <v>30</v>
      </c>
      <c r="C54" s="76" t="s">
        <v>20</v>
      </c>
      <c r="D54" s="76">
        <v>5400</v>
      </c>
      <c r="E54" s="77">
        <v>170</v>
      </c>
      <c r="F54" s="77">
        <v>171</v>
      </c>
      <c r="G54" s="77">
        <v>175</v>
      </c>
      <c r="H54" s="77">
        <f t="shared" si="0"/>
        <v>172</v>
      </c>
      <c r="I54" s="78">
        <f t="shared" si="1"/>
        <v>2.65</v>
      </c>
      <c r="J54" s="78">
        <f t="shared" si="2"/>
        <v>1.54</v>
      </c>
      <c r="K54" s="78">
        <f t="shared" si="3"/>
        <v>172</v>
      </c>
      <c r="L54" s="79">
        <v>0</v>
      </c>
      <c r="M54" s="78">
        <f t="shared" si="4"/>
        <v>0</v>
      </c>
      <c r="N54" s="78">
        <f t="shared" si="5"/>
        <v>172</v>
      </c>
      <c r="O54" s="29">
        <f t="shared" si="6"/>
        <v>928800</v>
      </c>
      <c r="P54" s="81">
        <f t="shared" si="7"/>
        <v>918000</v>
      </c>
      <c r="Q54" s="81">
        <f t="shared" si="8"/>
        <v>923400</v>
      </c>
      <c r="R54" s="81">
        <f t="shared" si="9"/>
        <v>945000</v>
      </c>
      <c r="S54" s="82" t="s">
        <v>108</v>
      </c>
    </row>
    <row r="55" spans="1:19" ht="42" customHeight="1" x14ac:dyDescent="0.25">
      <c r="A55" s="74">
        <v>50</v>
      </c>
      <c r="B55" s="75" t="s">
        <v>30</v>
      </c>
      <c r="C55" s="76" t="s">
        <v>20</v>
      </c>
      <c r="D55" s="76">
        <v>1800</v>
      </c>
      <c r="E55" s="77">
        <v>318</v>
      </c>
      <c r="F55" s="77">
        <v>328</v>
      </c>
      <c r="G55" s="77">
        <v>320</v>
      </c>
      <c r="H55" s="77">
        <f t="shared" si="0"/>
        <v>322</v>
      </c>
      <c r="I55" s="78">
        <f t="shared" si="1"/>
        <v>5.29</v>
      </c>
      <c r="J55" s="78">
        <f t="shared" si="2"/>
        <v>1.64</v>
      </c>
      <c r="K55" s="78">
        <f t="shared" si="3"/>
        <v>322</v>
      </c>
      <c r="L55" s="79">
        <v>0</v>
      </c>
      <c r="M55" s="83">
        <f t="shared" si="4"/>
        <v>0</v>
      </c>
      <c r="N55" s="78">
        <f t="shared" si="5"/>
        <v>322</v>
      </c>
      <c r="O55" s="29">
        <f t="shared" si="6"/>
        <v>579600</v>
      </c>
      <c r="P55" s="81">
        <f t="shared" si="7"/>
        <v>572400</v>
      </c>
      <c r="Q55" s="81">
        <f t="shared" si="8"/>
        <v>590400</v>
      </c>
      <c r="R55" s="81">
        <f t="shared" si="9"/>
        <v>576000</v>
      </c>
      <c r="S55" s="82" t="s">
        <v>108</v>
      </c>
    </row>
    <row r="56" spans="1:19" ht="42" customHeight="1" x14ac:dyDescent="0.25">
      <c r="A56" s="44">
        <v>51</v>
      </c>
      <c r="B56" s="60" t="s">
        <v>31</v>
      </c>
      <c r="C56" s="70" t="s">
        <v>20</v>
      </c>
      <c r="D56" s="51">
        <v>6</v>
      </c>
      <c r="E56" s="23">
        <v>51000</v>
      </c>
      <c r="F56" s="23">
        <v>51119</v>
      </c>
      <c r="G56" s="23">
        <v>51106</v>
      </c>
      <c r="H56" s="23">
        <f t="shared" si="0"/>
        <v>51075</v>
      </c>
      <c r="I56" s="27">
        <f t="shared" si="1"/>
        <v>65.28</v>
      </c>
      <c r="J56" s="27">
        <f t="shared" si="2"/>
        <v>0.13</v>
      </c>
      <c r="K56" s="27">
        <f t="shared" si="3"/>
        <v>51075</v>
      </c>
      <c r="L56" s="8">
        <v>0</v>
      </c>
      <c r="M56" s="27">
        <f t="shared" si="4"/>
        <v>0</v>
      </c>
      <c r="N56" s="27">
        <f t="shared" si="5"/>
        <v>51075</v>
      </c>
      <c r="O56" s="29">
        <f t="shared" si="6"/>
        <v>306450</v>
      </c>
      <c r="P56" s="17">
        <f t="shared" si="7"/>
        <v>306000</v>
      </c>
      <c r="Q56" s="17">
        <f t="shared" si="8"/>
        <v>306714</v>
      </c>
      <c r="R56" s="17">
        <f t="shared" si="9"/>
        <v>306636</v>
      </c>
      <c r="S56" s="30" t="s">
        <v>94</v>
      </c>
    </row>
    <row r="57" spans="1:19" ht="66" customHeight="1" x14ac:dyDescent="0.25">
      <c r="A57" s="44">
        <v>52</v>
      </c>
      <c r="B57" s="60" t="s">
        <v>31</v>
      </c>
      <c r="C57" s="70" t="s">
        <v>20</v>
      </c>
      <c r="D57" s="51">
        <v>6</v>
      </c>
      <c r="E57" s="23">
        <v>29500</v>
      </c>
      <c r="F57" s="23">
        <v>29603</v>
      </c>
      <c r="G57" s="23">
        <v>29556</v>
      </c>
      <c r="H57" s="23">
        <f t="shared" si="0"/>
        <v>29553</v>
      </c>
      <c r="I57" s="27">
        <f t="shared" si="1"/>
        <v>51.57</v>
      </c>
      <c r="J57" s="27">
        <f t="shared" si="2"/>
        <v>0.17</v>
      </c>
      <c r="K57" s="27">
        <f t="shared" si="3"/>
        <v>29553</v>
      </c>
      <c r="L57" s="8">
        <v>0</v>
      </c>
      <c r="M57" s="9">
        <f t="shared" si="4"/>
        <v>0</v>
      </c>
      <c r="N57" s="27">
        <f t="shared" si="5"/>
        <v>29553</v>
      </c>
      <c r="O57" s="29">
        <f t="shared" si="6"/>
        <v>177318</v>
      </c>
      <c r="P57" s="17">
        <f t="shared" si="7"/>
        <v>177000</v>
      </c>
      <c r="Q57" s="17">
        <f t="shared" si="8"/>
        <v>177618</v>
      </c>
      <c r="R57" s="17">
        <f t="shared" si="9"/>
        <v>177336</v>
      </c>
      <c r="S57" s="30" t="s">
        <v>94</v>
      </c>
    </row>
    <row r="58" spans="1:19" ht="75" customHeight="1" x14ac:dyDescent="0.25">
      <c r="A58" s="84">
        <v>53</v>
      </c>
      <c r="B58" s="85" t="s">
        <v>32</v>
      </c>
      <c r="C58" s="76" t="s">
        <v>20</v>
      </c>
      <c r="D58" s="86">
        <v>3</v>
      </c>
      <c r="E58" s="87">
        <v>38300</v>
      </c>
      <c r="F58" s="87">
        <v>38390</v>
      </c>
      <c r="G58" s="87">
        <v>38315</v>
      </c>
      <c r="H58" s="87">
        <f t="shared" si="0"/>
        <v>38335</v>
      </c>
      <c r="I58" s="88">
        <f t="shared" si="1"/>
        <v>48.22</v>
      </c>
      <c r="J58" s="88">
        <f t="shared" si="2"/>
        <v>0.13</v>
      </c>
      <c r="K58" s="88">
        <f t="shared" si="3"/>
        <v>38335</v>
      </c>
      <c r="L58" s="89">
        <v>0</v>
      </c>
      <c r="M58" s="88">
        <f t="shared" si="4"/>
        <v>0</v>
      </c>
      <c r="N58" s="88">
        <f t="shared" si="5"/>
        <v>38335</v>
      </c>
      <c r="O58" s="29">
        <f t="shared" si="6"/>
        <v>115005</v>
      </c>
      <c r="P58" s="91">
        <f t="shared" si="7"/>
        <v>114900</v>
      </c>
      <c r="Q58" s="91">
        <f t="shared" si="8"/>
        <v>115170</v>
      </c>
      <c r="R58" s="91">
        <f t="shared" si="9"/>
        <v>114945</v>
      </c>
      <c r="S58" s="82" t="s">
        <v>104</v>
      </c>
    </row>
    <row r="59" spans="1:19" ht="62.25" customHeight="1" x14ac:dyDescent="0.25">
      <c r="A59" s="84">
        <v>54</v>
      </c>
      <c r="B59" s="92" t="s">
        <v>32</v>
      </c>
      <c r="C59" s="76" t="s">
        <v>20</v>
      </c>
      <c r="D59" s="86">
        <v>3</v>
      </c>
      <c r="E59" s="87">
        <v>39900</v>
      </c>
      <c r="F59" s="87">
        <v>39980</v>
      </c>
      <c r="G59" s="87">
        <v>40000</v>
      </c>
      <c r="H59" s="87">
        <f t="shared" si="0"/>
        <v>39960</v>
      </c>
      <c r="I59" s="88">
        <f t="shared" si="1"/>
        <v>52.92</v>
      </c>
      <c r="J59" s="88">
        <f t="shared" si="2"/>
        <v>0.13</v>
      </c>
      <c r="K59" s="88">
        <f t="shared" si="3"/>
        <v>39960</v>
      </c>
      <c r="L59" s="89">
        <v>0</v>
      </c>
      <c r="M59" s="93">
        <f t="shared" si="4"/>
        <v>0</v>
      </c>
      <c r="N59" s="88">
        <f t="shared" si="5"/>
        <v>39960</v>
      </c>
      <c r="O59" s="29">
        <f t="shared" si="6"/>
        <v>119880</v>
      </c>
      <c r="P59" s="91">
        <f t="shared" si="7"/>
        <v>119700</v>
      </c>
      <c r="Q59" s="91">
        <f t="shared" si="8"/>
        <v>119940</v>
      </c>
      <c r="R59" s="91">
        <f t="shared" si="9"/>
        <v>120000</v>
      </c>
      <c r="S59" s="82" t="s">
        <v>108</v>
      </c>
    </row>
    <row r="60" spans="1:19" ht="75" customHeight="1" x14ac:dyDescent="0.25">
      <c r="A60" s="84">
        <v>55</v>
      </c>
      <c r="B60" s="92" t="s">
        <v>32</v>
      </c>
      <c r="C60" s="76" t="s">
        <v>20</v>
      </c>
      <c r="D60" s="86">
        <v>30</v>
      </c>
      <c r="E60" s="87">
        <v>5700</v>
      </c>
      <c r="F60" s="87">
        <v>6000</v>
      </c>
      <c r="G60" s="87">
        <v>5850</v>
      </c>
      <c r="H60" s="87">
        <f t="shared" si="0"/>
        <v>5850</v>
      </c>
      <c r="I60" s="88">
        <f t="shared" si="1"/>
        <v>150</v>
      </c>
      <c r="J60" s="88">
        <f t="shared" si="2"/>
        <v>2.56</v>
      </c>
      <c r="K60" s="88">
        <f t="shared" si="3"/>
        <v>5850</v>
      </c>
      <c r="L60" s="89">
        <v>0</v>
      </c>
      <c r="M60" s="88">
        <f t="shared" si="4"/>
        <v>0</v>
      </c>
      <c r="N60" s="88">
        <f t="shared" si="5"/>
        <v>5850</v>
      </c>
      <c r="O60" s="29">
        <f t="shared" si="6"/>
        <v>175500</v>
      </c>
      <c r="P60" s="91">
        <f t="shared" si="7"/>
        <v>171000</v>
      </c>
      <c r="Q60" s="91">
        <f t="shared" si="8"/>
        <v>180000</v>
      </c>
      <c r="R60" s="91">
        <f t="shared" si="9"/>
        <v>175500</v>
      </c>
      <c r="S60" s="82" t="s">
        <v>108</v>
      </c>
    </row>
    <row r="61" spans="1:19" ht="42" customHeight="1" x14ac:dyDescent="0.25">
      <c r="A61" s="44">
        <v>56</v>
      </c>
      <c r="B61" s="58" t="s">
        <v>33</v>
      </c>
      <c r="C61" s="54" t="s">
        <v>20</v>
      </c>
      <c r="D61" s="51">
        <v>20</v>
      </c>
      <c r="E61" s="23">
        <v>4850</v>
      </c>
      <c r="F61" s="23">
        <v>5105</v>
      </c>
      <c r="G61" s="23">
        <v>5000</v>
      </c>
      <c r="H61" s="23">
        <f t="shared" si="0"/>
        <v>4985</v>
      </c>
      <c r="I61" s="27">
        <f t="shared" si="1"/>
        <v>128.16</v>
      </c>
      <c r="J61" s="27">
        <f t="shared" si="2"/>
        <v>2.57</v>
      </c>
      <c r="K61" s="27">
        <f t="shared" si="3"/>
        <v>4985</v>
      </c>
      <c r="L61" s="8">
        <v>0</v>
      </c>
      <c r="M61" s="9">
        <f t="shared" si="4"/>
        <v>0</v>
      </c>
      <c r="N61" s="27">
        <f t="shared" si="5"/>
        <v>4985</v>
      </c>
      <c r="O61" s="29">
        <f t="shared" si="6"/>
        <v>99700</v>
      </c>
      <c r="P61" s="17">
        <f t="shared" si="7"/>
        <v>97000</v>
      </c>
      <c r="Q61" s="17">
        <f t="shared" si="8"/>
        <v>102100</v>
      </c>
      <c r="R61" s="17">
        <f t="shared" si="9"/>
        <v>100000</v>
      </c>
      <c r="S61" s="30" t="s">
        <v>94</v>
      </c>
    </row>
    <row r="62" spans="1:19" ht="42" customHeight="1" x14ac:dyDescent="0.25">
      <c r="A62" s="44">
        <v>57</v>
      </c>
      <c r="B62" s="58" t="s">
        <v>34</v>
      </c>
      <c r="C62" s="54" t="s">
        <v>20</v>
      </c>
      <c r="D62" s="51">
        <v>20</v>
      </c>
      <c r="E62" s="23">
        <v>23000</v>
      </c>
      <c r="F62" s="50">
        <v>23010</v>
      </c>
      <c r="G62" s="50">
        <v>23056</v>
      </c>
      <c r="H62" s="23">
        <f t="shared" si="0"/>
        <v>23022</v>
      </c>
      <c r="I62" s="27">
        <f t="shared" si="1"/>
        <v>29.87</v>
      </c>
      <c r="J62" s="27">
        <f t="shared" si="2"/>
        <v>0.13</v>
      </c>
      <c r="K62" s="27">
        <f t="shared" si="3"/>
        <v>23022</v>
      </c>
      <c r="L62" s="8">
        <v>0</v>
      </c>
      <c r="M62" s="27">
        <f t="shared" si="4"/>
        <v>0</v>
      </c>
      <c r="N62" s="27">
        <f t="shared" si="5"/>
        <v>23022</v>
      </c>
      <c r="O62" s="29">
        <f t="shared" si="6"/>
        <v>460440</v>
      </c>
      <c r="P62" s="17">
        <f t="shared" si="7"/>
        <v>460000</v>
      </c>
      <c r="Q62" s="17">
        <f t="shared" si="8"/>
        <v>460200</v>
      </c>
      <c r="R62" s="17">
        <f t="shared" si="9"/>
        <v>461120</v>
      </c>
      <c r="S62" s="30" t="s">
        <v>94</v>
      </c>
    </row>
    <row r="63" spans="1:19" ht="63.75" customHeight="1" x14ac:dyDescent="0.25">
      <c r="A63" s="44">
        <v>58</v>
      </c>
      <c r="B63" s="58" t="s">
        <v>68</v>
      </c>
      <c r="C63" s="70" t="s">
        <v>20</v>
      </c>
      <c r="D63" s="51">
        <v>400</v>
      </c>
      <c r="E63" s="23">
        <v>750</v>
      </c>
      <c r="F63" s="49">
        <v>755</v>
      </c>
      <c r="G63" s="49">
        <v>753</v>
      </c>
      <c r="H63" s="49">
        <f t="shared" si="0"/>
        <v>752.67</v>
      </c>
      <c r="I63" s="72">
        <f t="shared" si="1"/>
        <v>2.52</v>
      </c>
      <c r="J63" s="27">
        <f t="shared" si="2"/>
        <v>0.33</v>
      </c>
      <c r="K63" s="27">
        <f t="shared" si="3"/>
        <v>752.67</v>
      </c>
      <c r="L63" s="8">
        <v>0</v>
      </c>
      <c r="M63" s="9">
        <f t="shared" si="4"/>
        <v>0</v>
      </c>
      <c r="N63" s="27">
        <f t="shared" si="5"/>
        <v>752</v>
      </c>
      <c r="O63" s="29">
        <f t="shared" si="6"/>
        <v>300800</v>
      </c>
      <c r="P63" s="17">
        <f t="shared" si="7"/>
        <v>300000</v>
      </c>
      <c r="Q63" s="17">
        <f t="shared" si="8"/>
        <v>302000</v>
      </c>
      <c r="R63" s="17">
        <f t="shared" si="9"/>
        <v>301200</v>
      </c>
      <c r="S63" s="30" t="s">
        <v>103</v>
      </c>
    </row>
    <row r="64" spans="1:19" ht="42" customHeight="1" x14ac:dyDescent="0.25">
      <c r="A64" s="84">
        <v>59</v>
      </c>
      <c r="B64" s="92" t="s">
        <v>69</v>
      </c>
      <c r="C64" s="76" t="s">
        <v>20</v>
      </c>
      <c r="D64" s="86">
        <v>10</v>
      </c>
      <c r="E64" s="87">
        <v>10400</v>
      </c>
      <c r="F64" s="87">
        <v>10499</v>
      </c>
      <c r="G64" s="87">
        <v>10460</v>
      </c>
      <c r="H64" s="87">
        <f t="shared" si="0"/>
        <v>10453</v>
      </c>
      <c r="I64" s="88">
        <f t="shared" si="1"/>
        <v>49.87</v>
      </c>
      <c r="J64" s="88">
        <f t="shared" si="2"/>
        <v>0.48</v>
      </c>
      <c r="K64" s="88">
        <f t="shared" si="3"/>
        <v>10453</v>
      </c>
      <c r="L64" s="89">
        <v>0</v>
      </c>
      <c r="M64" s="88">
        <f t="shared" si="4"/>
        <v>0</v>
      </c>
      <c r="N64" s="88">
        <f t="shared" si="5"/>
        <v>10453</v>
      </c>
      <c r="O64" s="29">
        <f t="shared" si="6"/>
        <v>104530</v>
      </c>
      <c r="P64" s="91">
        <f t="shared" si="7"/>
        <v>104000</v>
      </c>
      <c r="Q64" s="91">
        <f t="shared" si="8"/>
        <v>104990</v>
      </c>
      <c r="R64" s="91">
        <f t="shared" si="9"/>
        <v>104600</v>
      </c>
      <c r="S64" s="82" t="s">
        <v>104</v>
      </c>
    </row>
    <row r="65" spans="1:19" ht="42" customHeight="1" x14ac:dyDescent="0.25">
      <c r="A65" s="84">
        <v>60</v>
      </c>
      <c r="B65" s="92" t="s">
        <v>70</v>
      </c>
      <c r="C65" s="76" t="s">
        <v>20</v>
      </c>
      <c r="D65" s="86">
        <v>15</v>
      </c>
      <c r="E65" s="87">
        <v>31400</v>
      </c>
      <c r="F65" s="87">
        <v>31519</v>
      </c>
      <c r="G65" s="87">
        <v>31500</v>
      </c>
      <c r="H65" s="87">
        <f t="shared" si="0"/>
        <v>31473</v>
      </c>
      <c r="I65" s="88">
        <f t="shared" si="1"/>
        <v>63.93</v>
      </c>
      <c r="J65" s="88">
        <f t="shared" si="2"/>
        <v>0.2</v>
      </c>
      <c r="K65" s="88">
        <f t="shared" si="3"/>
        <v>31473</v>
      </c>
      <c r="L65" s="89">
        <v>0</v>
      </c>
      <c r="M65" s="93">
        <f t="shared" si="4"/>
        <v>0</v>
      </c>
      <c r="N65" s="88">
        <f t="shared" si="5"/>
        <v>31473</v>
      </c>
      <c r="O65" s="29">
        <f t="shared" si="6"/>
        <v>472095</v>
      </c>
      <c r="P65" s="91">
        <f t="shared" si="7"/>
        <v>471000</v>
      </c>
      <c r="Q65" s="91">
        <f t="shared" si="8"/>
        <v>472785</v>
      </c>
      <c r="R65" s="91">
        <f t="shared" si="9"/>
        <v>472500</v>
      </c>
      <c r="S65" s="82" t="s">
        <v>108</v>
      </c>
    </row>
    <row r="66" spans="1:19" ht="42" customHeight="1" x14ac:dyDescent="0.25">
      <c r="A66" s="44">
        <v>61</v>
      </c>
      <c r="B66" s="58" t="s">
        <v>71</v>
      </c>
      <c r="C66" s="54" t="s">
        <v>20</v>
      </c>
      <c r="D66" s="51">
        <v>400</v>
      </c>
      <c r="E66" s="23">
        <v>90</v>
      </c>
      <c r="F66" s="23">
        <v>98.5</v>
      </c>
      <c r="G66" s="23">
        <v>95</v>
      </c>
      <c r="H66" s="23">
        <f t="shared" si="0"/>
        <v>94.5</v>
      </c>
      <c r="I66" s="27">
        <f t="shared" si="1"/>
        <v>4.2699999999999996</v>
      </c>
      <c r="J66" s="27">
        <f t="shared" si="2"/>
        <v>4.5199999999999996</v>
      </c>
      <c r="K66" s="27">
        <f t="shared" si="3"/>
        <v>94.5</v>
      </c>
      <c r="L66" s="8">
        <v>0</v>
      </c>
      <c r="M66" s="27">
        <f t="shared" si="4"/>
        <v>0</v>
      </c>
      <c r="N66" s="27">
        <f t="shared" si="5"/>
        <v>94</v>
      </c>
      <c r="O66" s="29">
        <f t="shared" si="6"/>
        <v>37600</v>
      </c>
      <c r="P66" s="17">
        <f t="shared" si="7"/>
        <v>36000</v>
      </c>
      <c r="Q66" s="17">
        <f t="shared" si="8"/>
        <v>39400</v>
      </c>
      <c r="R66" s="17">
        <f t="shared" si="9"/>
        <v>38000</v>
      </c>
      <c r="S66" s="30" t="s">
        <v>103</v>
      </c>
    </row>
    <row r="67" spans="1:19" ht="44.25" customHeight="1" x14ac:dyDescent="0.25">
      <c r="A67" s="44">
        <v>62</v>
      </c>
      <c r="B67" s="58" t="s">
        <v>72</v>
      </c>
      <c r="C67" s="54" t="s">
        <v>20</v>
      </c>
      <c r="D67" s="51">
        <v>500</v>
      </c>
      <c r="E67" s="23">
        <v>48</v>
      </c>
      <c r="F67" s="23">
        <v>52</v>
      </c>
      <c r="G67" s="23">
        <v>50</v>
      </c>
      <c r="H67" s="23">
        <f t="shared" si="0"/>
        <v>50</v>
      </c>
      <c r="I67" s="27">
        <f t="shared" si="1"/>
        <v>2</v>
      </c>
      <c r="J67" s="27">
        <f t="shared" si="2"/>
        <v>4</v>
      </c>
      <c r="K67" s="27">
        <f t="shared" si="3"/>
        <v>50</v>
      </c>
      <c r="L67" s="8">
        <v>0</v>
      </c>
      <c r="M67" s="9">
        <f t="shared" si="4"/>
        <v>0</v>
      </c>
      <c r="N67" s="27">
        <f t="shared" si="5"/>
        <v>50</v>
      </c>
      <c r="O67" s="29">
        <f t="shared" si="6"/>
        <v>25000</v>
      </c>
      <c r="P67" s="17">
        <f t="shared" si="7"/>
        <v>24000</v>
      </c>
      <c r="Q67" s="17">
        <f t="shared" si="8"/>
        <v>26000</v>
      </c>
      <c r="R67" s="17">
        <f t="shared" si="9"/>
        <v>25000</v>
      </c>
      <c r="S67" s="30" t="s">
        <v>103</v>
      </c>
    </row>
    <row r="68" spans="1:19" ht="48" customHeight="1" x14ac:dyDescent="0.25">
      <c r="A68" s="44">
        <v>63</v>
      </c>
      <c r="B68" s="58" t="s">
        <v>73</v>
      </c>
      <c r="C68" s="54" t="s">
        <v>20</v>
      </c>
      <c r="D68" s="51">
        <v>250</v>
      </c>
      <c r="E68" s="23">
        <v>1705</v>
      </c>
      <c r="F68" s="23">
        <v>1722</v>
      </c>
      <c r="G68" s="23">
        <v>1715</v>
      </c>
      <c r="H68" s="23">
        <f t="shared" si="0"/>
        <v>1714</v>
      </c>
      <c r="I68" s="27">
        <f t="shared" si="1"/>
        <v>8.5399999999999991</v>
      </c>
      <c r="J68" s="27">
        <f t="shared" si="2"/>
        <v>0.5</v>
      </c>
      <c r="K68" s="27">
        <f t="shared" si="3"/>
        <v>1714</v>
      </c>
      <c r="L68" s="8">
        <v>0</v>
      </c>
      <c r="M68" s="27">
        <f t="shared" si="4"/>
        <v>0</v>
      </c>
      <c r="N68" s="27">
        <f t="shared" si="5"/>
        <v>1714</v>
      </c>
      <c r="O68" s="29">
        <f t="shared" si="6"/>
        <v>428500</v>
      </c>
      <c r="P68" s="17">
        <f t="shared" si="7"/>
        <v>426250</v>
      </c>
      <c r="Q68" s="17">
        <f t="shared" si="8"/>
        <v>430500</v>
      </c>
      <c r="R68" s="17">
        <f t="shared" si="9"/>
        <v>428750</v>
      </c>
      <c r="S68" s="30" t="s">
        <v>94</v>
      </c>
    </row>
    <row r="69" spans="1:19" ht="42" customHeight="1" x14ac:dyDescent="0.25">
      <c r="A69" s="44">
        <v>64</v>
      </c>
      <c r="B69" s="58" t="s">
        <v>74</v>
      </c>
      <c r="C69" s="54" t="s">
        <v>20</v>
      </c>
      <c r="D69" s="51">
        <v>350</v>
      </c>
      <c r="E69" s="23">
        <v>515</v>
      </c>
      <c r="F69" s="23">
        <v>528</v>
      </c>
      <c r="G69" s="23">
        <v>520</v>
      </c>
      <c r="H69" s="23">
        <f t="shared" si="0"/>
        <v>521</v>
      </c>
      <c r="I69" s="27">
        <f t="shared" si="1"/>
        <v>6.56</v>
      </c>
      <c r="J69" s="27">
        <f t="shared" si="2"/>
        <v>1.26</v>
      </c>
      <c r="K69" s="27">
        <f t="shared" si="3"/>
        <v>521</v>
      </c>
      <c r="L69" s="8">
        <v>0</v>
      </c>
      <c r="M69" s="9">
        <f t="shared" si="4"/>
        <v>0</v>
      </c>
      <c r="N69" s="27">
        <f t="shared" si="5"/>
        <v>521</v>
      </c>
      <c r="O69" s="29">
        <f t="shared" si="6"/>
        <v>182350</v>
      </c>
      <c r="P69" s="17">
        <f t="shared" si="7"/>
        <v>180250</v>
      </c>
      <c r="Q69" s="17">
        <f t="shared" si="8"/>
        <v>184800</v>
      </c>
      <c r="R69" s="17">
        <f t="shared" si="9"/>
        <v>182000</v>
      </c>
      <c r="S69" s="30" t="s">
        <v>94</v>
      </c>
    </row>
    <row r="70" spans="1:19" ht="42" customHeight="1" x14ac:dyDescent="0.25">
      <c r="A70" s="44">
        <v>65</v>
      </c>
      <c r="B70" s="58" t="s">
        <v>74</v>
      </c>
      <c r="C70" s="54" t="s">
        <v>20</v>
      </c>
      <c r="D70" s="51">
        <v>350</v>
      </c>
      <c r="E70" s="23">
        <v>515</v>
      </c>
      <c r="F70" s="23">
        <v>528</v>
      </c>
      <c r="G70" s="23">
        <v>520</v>
      </c>
      <c r="H70" s="23">
        <f t="shared" si="0"/>
        <v>521</v>
      </c>
      <c r="I70" s="27">
        <f t="shared" si="1"/>
        <v>6.56</v>
      </c>
      <c r="J70" s="27">
        <f t="shared" si="2"/>
        <v>1.26</v>
      </c>
      <c r="K70" s="27">
        <f t="shared" si="3"/>
        <v>521</v>
      </c>
      <c r="L70" s="8">
        <v>0</v>
      </c>
      <c r="M70" s="27">
        <f t="shared" si="4"/>
        <v>0</v>
      </c>
      <c r="N70" s="27">
        <f t="shared" si="5"/>
        <v>521</v>
      </c>
      <c r="O70" s="29">
        <f t="shared" si="6"/>
        <v>182350</v>
      </c>
      <c r="P70" s="17">
        <f t="shared" si="7"/>
        <v>180250</v>
      </c>
      <c r="Q70" s="17">
        <f t="shared" si="8"/>
        <v>184800</v>
      </c>
      <c r="R70" s="17">
        <f t="shared" si="9"/>
        <v>182000</v>
      </c>
      <c r="S70" s="30" t="s">
        <v>94</v>
      </c>
    </row>
    <row r="71" spans="1:19" ht="57.75" customHeight="1" x14ac:dyDescent="0.25">
      <c r="A71" s="44">
        <v>66</v>
      </c>
      <c r="B71" s="58" t="s">
        <v>75</v>
      </c>
      <c r="C71" s="54" t="s">
        <v>20</v>
      </c>
      <c r="D71" s="51">
        <v>50</v>
      </c>
      <c r="E71" s="23">
        <v>188</v>
      </c>
      <c r="F71" s="23">
        <v>199</v>
      </c>
      <c r="G71" s="23">
        <v>192</v>
      </c>
      <c r="H71" s="23">
        <f t="shared" si="0"/>
        <v>193</v>
      </c>
      <c r="I71" s="27">
        <f t="shared" si="1"/>
        <v>5.57</v>
      </c>
      <c r="J71" s="27">
        <f t="shared" si="2"/>
        <v>2.89</v>
      </c>
      <c r="K71" s="27">
        <f t="shared" si="3"/>
        <v>193</v>
      </c>
      <c r="L71" s="8">
        <v>0</v>
      </c>
      <c r="M71" s="9">
        <f t="shared" si="4"/>
        <v>0</v>
      </c>
      <c r="N71" s="27">
        <f t="shared" ref="N71:N98" si="10">ROUNDDOWN((H71+M71),0)</f>
        <v>193</v>
      </c>
      <c r="O71" s="29">
        <f t="shared" ref="O71:O98" si="11">N71*D71</f>
        <v>9650</v>
      </c>
      <c r="P71" s="17">
        <f t="shared" ref="P71:P97" si="12">D71*E71</f>
        <v>9400</v>
      </c>
      <c r="Q71" s="17">
        <f t="shared" ref="Q71:Q98" si="13">D71*F71</f>
        <v>9950</v>
      </c>
      <c r="R71" s="17">
        <f t="shared" ref="R71:R98" si="14">D71*G71</f>
        <v>9600</v>
      </c>
      <c r="S71" s="30" t="s">
        <v>94</v>
      </c>
    </row>
    <row r="72" spans="1:19" ht="52.5" customHeight="1" x14ac:dyDescent="0.25">
      <c r="A72" s="44">
        <v>67</v>
      </c>
      <c r="B72" s="58" t="s">
        <v>75</v>
      </c>
      <c r="C72" s="54" t="s">
        <v>20</v>
      </c>
      <c r="D72" s="51">
        <v>200</v>
      </c>
      <c r="E72" s="23">
        <v>188</v>
      </c>
      <c r="F72" s="23">
        <v>197</v>
      </c>
      <c r="G72" s="23">
        <v>194</v>
      </c>
      <c r="H72" s="23">
        <f t="shared" si="0"/>
        <v>193</v>
      </c>
      <c r="I72" s="27">
        <f t="shared" si="1"/>
        <v>4.58</v>
      </c>
      <c r="J72" s="27">
        <f t="shared" si="2"/>
        <v>2.37</v>
      </c>
      <c r="K72" s="27">
        <f t="shared" si="3"/>
        <v>193</v>
      </c>
      <c r="L72" s="8">
        <v>0</v>
      </c>
      <c r="M72" s="27">
        <f t="shared" si="4"/>
        <v>0</v>
      </c>
      <c r="N72" s="27">
        <f t="shared" si="10"/>
        <v>193</v>
      </c>
      <c r="O72" s="29">
        <f t="shared" si="11"/>
        <v>38600</v>
      </c>
      <c r="P72" s="17">
        <f t="shared" si="12"/>
        <v>37600</v>
      </c>
      <c r="Q72" s="17">
        <f t="shared" si="13"/>
        <v>39400</v>
      </c>
      <c r="R72" s="17">
        <f t="shared" si="14"/>
        <v>38800</v>
      </c>
      <c r="S72" s="30" t="s">
        <v>94</v>
      </c>
    </row>
    <row r="73" spans="1:19" ht="42" customHeight="1" x14ac:dyDescent="0.25">
      <c r="A73" s="84">
        <v>68</v>
      </c>
      <c r="B73" s="92" t="s">
        <v>76</v>
      </c>
      <c r="C73" s="76" t="s">
        <v>20</v>
      </c>
      <c r="D73" s="86">
        <v>10</v>
      </c>
      <c r="E73" s="87">
        <v>20000</v>
      </c>
      <c r="F73" s="87">
        <v>20247</v>
      </c>
      <c r="G73" s="87">
        <v>20200</v>
      </c>
      <c r="H73" s="87">
        <f t="shared" si="0"/>
        <v>20149</v>
      </c>
      <c r="I73" s="88">
        <f t="shared" si="1"/>
        <v>131.16</v>
      </c>
      <c r="J73" s="88">
        <f t="shared" si="2"/>
        <v>0.65</v>
      </c>
      <c r="K73" s="88">
        <f t="shared" si="3"/>
        <v>20149</v>
      </c>
      <c r="L73" s="89">
        <v>0</v>
      </c>
      <c r="M73" s="93">
        <f t="shared" si="4"/>
        <v>0</v>
      </c>
      <c r="N73" s="88">
        <f t="shared" si="10"/>
        <v>20149</v>
      </c>
      <c r="O73" s="29">
        <f t="shared" si="11"/>
        <v>201490</v>
      </c>
      <c r="P73" s="91">
        <f t="shared" si="12"/>
        <v>200000</v>
      </c>
      <c r="Q73" s="91">
        <f t="shared" si="13"/>
        <v>202470</v>
      </c>
      <c r="R73" s="91">
        <f t="shared" si="14"/>
        <v>202000</v>
      </c>
      <c r="S73" s="82" t="s">
        <v>108</v>
      </c>
    </row>
    <row r="74" spans="1:19" ht="42" customHeight="1" x14ac:dyDescent="0.25">
      <c r="A74" s="84">
        <v>69</v>
      </c>
      <c r="B74" s="92" t="s">
        <v>76</v>
      </c>
      <c r="C74" s="76" t="s">
        <v>20</v>
      </c>
      <c r="D74" s="86">
        <v>10</v>
      </c>
      <c r="E74" s="87">
        <v>11000</v>
      </c>
      <c r="F74" s="87">
        <v>11278</v>
      </c>
      <c r="G74" s="87">
        <v>11250</v>
      </c>
      <c r="H74" s="87">
        <f t="shared" si="0"/>
        <v>11176</v>
      </c>
      <c r="I74" s="88">
        <f t="shared" si="1"/>
        <v>153.06</v>
      </c>
      <c r="J74" s="88">
        <f t="shared" si="2"/>
        <v>1.37</v>
      </c>
      <c r="K74" s="88">
        <f t="shared" si="3"/>
        <v>11176</v>
      </c>
      <c r="L74" s="89">
        <v>0</v>
      </c>
      <c r="M74" s="88">
        <f t="shared" si="4"/>
        <v>0</v>
      </c>
      <c r="N74" s="88">
        <f t="shared" si="10"/>
        <v>11176</v>
      </c>
      <c r="O74" s="29">
        <f t="shared" si="11"/>
        <v>111760</v>
      </c>
      <c r="P74" s="91">
        <f t="shared" si="12"/>
        <v>110000</v>
      </c>
      <c r="Q74" s="91">
        <f t="shared" si="13"/>
        <v>112780</v>
      </c>
      <c r="R74" s="91">
        <f t="shared" si="14"/>
        <v>112500</v>
      </c>
      <c r="S74" s="82" t="s">
        <v>108</v>
      </c>
    </row>
    <row r="75" spans="1:19" ht="42" customHeight="1" x14ac:dyDescent="0.25">
      <c r="A75" s="44">
        <v>70</v>
      </c>
      <c r="B75" s="58" t="s">
        <v>77</v>
      </c>
      <c r="C75" s="54" t="s">
        <v>20</v>
      </c>
      <c r="D75" s="51">
        <v>180</v>
      </c>
      <c r="E75" s="23">
        <v>770</v>
      </c>
      <c r="F75" s="23">
        <v>818</v>
      </c>
      <c r="G75" s="23">
        <v>800</v>
      </c>
      <c r="H75" s="23">
        <f t="shared" si="0"/>
        <v>796</v>
      </c>
      <c r="I75" s="27">
        <f t="shared" si="1"/>
        <v>24.25</v>
      </c>
      <c r="J75" s="27">
        <f t="shared" si="2"/>
        <v>3.05</v>
      </c>
      <c r="K75" s="27">
        <f t="shared" si="3"/>
        <v>796</v>
      </c>
      <c r="L75" s="8">
        <v>0</v>
      </c>
      <c r="M75" s="9">
        <f t="shared" si="4"/>
        <v>0</v>
      </c>
      <c r="N75" s="27">
        <f t="shared" si="10"/>
        <v>796</v>
      </c>
      <c r="O75" s="29">
        <f t="shared" si="11"/>
        <v>143280</v>
      </c>
      <c r="P75" s="17">
        <f t="shared" si="12"/>
        <v>138600</v>
      </c>
      <c r="Q75" s="17">
        <f t="shared" si="13"/>
        <v>147240</v>
      </c>
      <c r="R75" s="17">
        <f t="shared" si="14"/>
        <v>144000</v>
      </c>
      <c r="S75" s="30" t="s">
        <v>94</v>
      </c>
    </row>
    <row r="76" spans="1:19" ht="53.25" customHeight="1" x14ac:dyDescent="0.25">
      <c r="A76" s="84">
        <v>71</v>
      </c>
      <c r="B76" s="92" t="s">
        <v>78</v>
      </c>
      <c r="C76" s="76" t="s">
        <v>20</v>
      </c>
      <c r="D76" s="86">
        <v>396</v>
      </c>
      <c r="E76" s="87">
        <v>1750</v>
      </c>
      <c r="F76" s="87">
        <v>1820</v>
      </c>
      <c r="G76" s="87">
        <v>1800</v>
      </c>
      <c r="H76" s="87">
        <f t="shared" si="0"/>
        <v>1790</v>
      </c>
      <c r="I76" s="88">
        <f t="shared" si="1"/>
        <v>36.06</v>
      </c>
      <c r="J76" s="88">
        <f t="shared" si="2"/>
        <v>2.0099999999999998</v>
      </c>
      <c r="K76" s="88">
        <f t="shared" si="3"/>
        <v>1790</v>
      </c>
      <c r="L76" s="89">
        <v>0</v>
      </c>
      <c r="M76" s="88">
        <f t="shared" si="4"/>
        <v>0</v>
      </c>
      <c r="N76" s="88">
        <f t="shared" si="10"/>
        <v>1790</v>
      </c>
      <c r="O76" s="29">
        <f t="shared" si="11"/>
        <v>708840</v>
      </c>
      <c r="P76" s="91">
        <f t="shared" si="12"/>
        <v>693000</v>
      </c>
      <c r="Q76" s="91">
        <f t="shared" si="13"/>
        <v>720720</v>
      </c>
      <c r="R76" s="91">
        <f t="shared" si="14"/>
        <v>712800</v>
      </c>
      <c r="S76" s="82" t="s">
        <v>108</v>
      </c>
    </row>
    <row r="77" spans="1:19" ht="69" customHeight="1" x14ac:dyDescent="0.25">
      <c r="A77" s="44">
        <v>72</v>
      </c>
      <c r="B77" s="58" t="s">
        <v>79</v>
      </c>
      <c r="C77" s="54" t="s">
        <v>20</v>
      </c>
      <c r="D77" s="51">
        <v>50</v>
      </c>
      <c r="E77" s="41">
        <v>8700</v>
      </c>
      <c r="F77" s="23">
        <v>8804</v>
      </c>
      <c r="G77" s="23">
        <v>8725</v>
      </c>
      <c r="H77" s="23">
        <f t="shared" si="0"/>
        <v>8743</v>
      </c>
      <c r="I77" s="27">
        <f t="shared" si="1"/>
        <v>54.29</v>
      </c>
      <c r="J77" s="27">
        <f t="shared" si="2"/>
        <v>0.62</v>
      </c>
      <c r="K77" s="27">
        <f t="shared" si="3"/>
        <v>8743</v>
      </c>
      <c r="L77" s="8">
        <v>0</v>
      </c>
      <c r="M77" s="9">
        <f t="shared" si="4"/>
        <v>0</v>
      </c>
      <c r="N77" s="27">
        <f t="shared" si="10"/>
        <v>8743</v>
      </c>
      <c r="O77" s="29">
        <f t="shared" si="11"/>
        <v>437150</v>
      </c>
      <c r="P77" s="17">
        <f t="shared" si="12"/>
        <v>435000</v>
      </c>
      <c r="Q77" s="17">
        <f t="shared" si="13"/>
        <v>440200</v>
      </c>
      <c r="R77" s="17">
        <f t="shared" si="14"/>
        <v>436250</v>
      </c>
      <c r="S77" s="30" t="s">
        <v>103</v>
      </c>
    </row>
    <row r="78" spans="1:19" ht="69" customHeight="1" x14ac:dyDescent="0.25">
      <c r="A78" s="44">
        <v>73</v>
      </c>
      <c r="B78" s="58" t="s">
        <v>80</v>
      </c>
      <c r="C78" s="54" t="s">
        <v>20</v>
      </c>
      <c r="D78" s="51">
        <v>60</v>
      </c>
      <c r="E78" s="61">
        <v>1600</v>
      </c>
      <c r="F78" s="50">
        <v>1700</v>
      </c>
      <c r="G78" s="50">
        <v>1680</v>
      </c>
      <c r="H78" s="50">
        <f t="shared" si="0"/>
        <v>1660</v>
      </c>
      <c r="I78" s="9">
        <f t="shared" si="1"/>
        <v>52.92</v>
      </c>
      <c r="J78" s="27">
        <f t="shared" si="2"/>
        <v>3.19</v>
      </c>
      <c r="K78" s="27">
        <f t="shared" si="3"/>
        <v>1660</v>
      </c>
      <c r="L78" s="8">
        <v>0</v>
      </c>
      <c r="M78" s="27">
        <f t="shared" si="4"/>
        <v>0</v>
      </c>
      <c r="N78" s="27">
        <f t="shared" si="10"/>
        <v>1660</v>
      </c>
      <c r="O78" s="29">
        <f t="shared" si="11"/>
        <v>99600</v>
      </c>
      <c r="P78" s="17">
        <f t="shared" si="12"/>
        <v>96000</v>
      </c>
      <c r="Q78" s="17">
        <f t="shared" si="13"/>
        <v>102000</v>
      </c>
      <c r="R78" s="17">
        <f t="shared" si="14"/>
        <v>100800</v>
      </c>
      <c r="S78" s="30" t="s">
        <v>103</v>
      </c>
    </row>
    <row r="79" spans="1:19" ht="87" customHeight="1" x14ac:dyDescent="0.25">
      <c r="A79" s="44">
        <v>74</v>
      </c>
      <c r="B79" s="60" t="s">
        <v>80</v>
      </c>
      <c r="C79" s="54" t="s">
        <v>20</v>
      </c>
      <c r="D79" s="51">
        <v>10</v>
      </c>
      <c r="E79" s="41">
        <v>3090</v>
      </c>
      <c r="F79" s="23">
        <v>3140</v>
      </c>
      <c r="G79" s="23">
        <v>3100</v>
      </c>
      <c r="H79" s="23">
        <f t="shared" si="0"/>
        <v>3110</v>
      </c>
      <c r="I79" s="27">
        <f t="shared" si="1"/>
        <v>26.46</v>
      </c>
      <c r="J79" s="27">
        <f t="shared" si="2"/>
        <v>0.85</v>
      </c>
      <c r="K79" s="27">
        <f t="shared" si="3"/>
        <v>3110</v>
      </c>
      <c r="L79" s="8">
        <v>0</v>
      </c>
      <c r="M79" s="9">
        <f t="shared" si="4"/>
        <v>0</v>
      </c>
      <c r="N79" s="27">
        <f t="shared" si="10"/>
        <v>3110</v>
      </c>
      <c r="O79" s="29">
        <f t="shared" si="11"/>
        <v>31100</v>
      </c>
      <c r="P79" s="17">
        <f t="shared" si="12"/>
        <v>30900</v>
      </c>
      <c r="Q79" s="17">
        <f t="shared" si="13"/>
        <v>31400</v>
      </c>
      <c r="R79" s="17">
        <f t="shared" si="14"/>
        <v>31000</v>
      </c>
      <c r="S79" s="30" t="s">
        <v>103</v>
      </c>
    </row>
    <row r="80" spans="1:19" ht="65.25" customHeight="1" x14ac:dyDescent="0.25">
      <c r="A80" s="44">
        <v>75</v>
      </c>
      <c r="B80" s="60" t="s">
        <v>81</v>
      </c>
      <c r="C80" s="54" t="s">
        <v>20</v>
      </c>
      <c r="D80" s="51">
        <v>72</v>
      </c>
      <c r="E80" s="41">
        <v>3100</v>
      </c>
      <c r="F80" s="23">
        <v>3151</v>
      </c>
      <c r="G80" s="23">
        <v>3130</v>
      </c>
      <c r="H80" s="23">
        <f t="shared" si="0"/>
        <v>3127</v>
      </c>
      <c r="I80" s="27">
        <f t="shared" si="1"/>
        <v>25.63</v>
      </c>
      <c r="J80" s="27">
        <f t="shared" si="2"/>
        <v>0.82</v>
      </c>
      <c r="K80" s="27">
        <f t="shared" si="3"/>
        <v>3127</v>
      </c>
      <c r="L80" s="8">
        <v>0</v>
      </c>
      <c r="M80" s="27">
        <f t="shared" si="4"/>
        <v>0</v>
      </c>
      <c r="N80" s="27">
        <f t="shared" si="10"/>
        <v>3127</v>
      </c>
      <c r="O80" s="29">
        <f t="shared" si="11"/>
        <v>225144</v>
      </c>
      <c r="P80" s="17">
        <f t="shared" si="12"/>
        <v>223200</v>
      </c>
      <c r="Q80" s="17">
        <f t="shared" si="13"/>
        <v>226872</v>
      </c>
      <c r="R80" s="17">
        <f t="shared" si="14"/>
        <v>225360</v>
      </c>
      <c r="S80" s="30" t="s">
        <v>94</v>
      </c>
    </row>
    <row r="81" spans="1:19" ht="46.5" customHeight="1" x14ac:dyDescent="0.25">
      <c r="A81" s="84">
        <v>76</v>
      </c>
      <c r="B81" s="85" t="s">
        <v>82</v>
      </c>
      <c r="C81" s="76" t="s">
        <v>20</v>
      </c>
      <c r="D81" s="86">
        <v>16920</v>
      </c>
      <c r="E81" s="94">
        <v>103</v>
      </c>
      <c r="F81" s="87">
        <v>123</v>
      </c>
      <c r="G81" s="87">
        <v>110</v>
      </c>
      <c r="H81" s="87">
        <f t="shared" si="0"/>
        <v>112</v>
      </c>
      <c r="I81" s="88">
        <f t="shared" si="1"/>
        <v>10.15</v>
      </c>
      <c r="J81" s="88">
        <f t="shared" si="2"/>
        <v>9.06</v>
      </c>
      <c r="K81" s="88">
        <f t="shared" si="3"/>
        <v>112</v>
      </c>
      <c r="L81" s="89">
        <v>0</v>
      </c>
      <c r="M81" s="93">
        <f t="shared" si="4"/>
        <v>0</v>
      </c>
      <c r="N81" s="88">
        <f t="shared" si="10"/>
        <v>112</v>
      </c>
      <c r="O81" s="29">
        <f t="shared" si="11"/>
        <v>1895040</v>
      </c>
      <c r="P81" s="91">
        <f t="shared" si="12"/>
        <v>1742760</v>
      </c>
      <c r="Q81" s="91">
        <f t="shared" si="13"/>
        <v>2081160</v>
      </c>
      <c r="R81" s="91">
        <f t="shared" si="14"/>
        <v>1861200</v>
      </c>
      <c r="S81" s="82" t="s">
        <v>108</v>
      </c>
    </row>
    <row r="82" spans="1:19" ht="55.5" customHeight="1" thickBot="1" x14ac:dyDescent="0.3">
      <c r="A82" s="95">
        <v>77</v>
      </c>
      <c r="B82" s="96" t="s">
        <v>82</v>
      </c>
      <c r="C82" s="76" t="s">
        <v>20</v>
      </c>
      <c r="D82" s="97">
        <v>6300</v>
      </c>
      <c r="E82" s="87">
        <v>170</v>
      </c>
      <c r="F82" s="87">
        <v>215</v>
      </c>
      <c r="G82" s="87">
        <v>200</v>
      </c>
      <c r="H82" s="87">
        <f t="shared" si="0"/>
        <v>195</v>
      </c>
      <c r="I82" s="88">
        <f t="shared" si="1"/>
        <v>22.91</v>
      </c>
      <c r="J82" s="88">
        <f t="shared" si="2"/>
        <v>11.75</v>
      </c>
      <c r="K82" s="88">
        <f t="shared" si="3"/>
        <v>195</v>
      </c>
      <c r="L82" s="89">
        <v>0</v>
      </c>
      <c r="M82" s="88">
        <f t="shared" si="4"/>
        <v>0</v>
      </c>
      <c r="N82" s="88">
        <f t="shared" si="10"/>
        <v>195</v>
      </c>
      <c r="O82" s="29">
        <f t="shared" si="11"/>
        <v>1228500</v>
      </c>
      <c r="P82" s="91">
        <f t="shared" si="12"/>
        <v>1071000</v>
      </c>
      <c r="Q82" s="91">
        <f t="shared" si="13"/>
        <v>1354500</v>
      </c>
      <c r="R82" s="91">
        <f t="shared" si="14"/>
        <v>1260000</v>
      </c>
      <c r="S82" s="82" t="s">
        <v>108</v>
      </c>
    </row>
    <row r="83" spans="1:19" ht="49.5" customHeight="1" thickBot="1" x14ac:dyDescent="0.3">
      <c r="A83" s="21">
        <v>78</v>
      </c>
      <c r="B83" s="22" t="s">
        <v>83</v>
      </c>
      <c r="C83" s="54" t="s">
        <v>20</v>
      </c>
      <c r="D83" s="40">
        <v>200</v>
      </c>
      <c r="E83" s="23">
        <v>176</v>
      </c>
      <c r="F83" s="23">
        <v>200</v>
      </c>
      <c r="G83" s="23">
        <v>191</v>
      </c>
      <c r="H83" s="23">
        <f t="shared" si="0"/>
        <v>189</v>
      </c>
      <c r="I83" s="27">
        <f t="shared" si="1"/>
        <v>12.12</v>
      </c>
      <c r="J83" s="27">
        <f t="shared" si="2"/>
        <v>6.41</v>
      </c>
      <c r="K83" s="27">
        <f t="shared" si="3"/>
        <v>189</v>
      </c>
      <c r="L83" s="8">
        <v>0</v>
      </c>
      <c r="M83" s="9">
        <f t="shared" si="4"/>
        <v>0</v>
      </c>
      <c r="N83" s="27">
        <f t="shared" si="10"/>
        <v>189</v>
      </c>
      <c r="O83" s="29">
        <f t="shared" si="11"/>
        <v>37800</v>
      </c>
      <c r="P83" s="17">
        <f t="shared" si="12"/>
        <v>35200</v>
      </c>
      <c r="Q83" s="17">
        <f t="shared" si="13"/>
        <v>40000</v>
      </c>
      <c r="R83" s="17">
        <f t="shared" si="14"/>
        <v>38200</v>
      </c>
      <c r="S83" s="30" t="s">
        <v>94</v>
      </c>
    </row>
    <row r="84" spans="1:19" ht="71.25" customHeight="1" thickBot="1" x14ac:dyDescent="0.3">
      <c r="A84" s="21">
        <v>79</v>
      </c>
      <c r="B84" s="22" t="s">
        <v>84</v>
      </c>
      <c r="C84" s="54" t="s">
        <v>20</v>
      </c>
      <c r="D84" s="40">
        <v>50</v>
      </c>
      <c r="E84" s="23">
        <v>2650</v>
      </c>
      <c r="F84" s="23">
        <v>2820</v>
      </c>
      <c r="G84" s="23">
        <v>2999</v>
      </c>
      <c r="H84" s="23">
        <f t="shared" si="0"/>
        <v>2823</v>
      </c>
      <c r="I84" s="27">
        <f t="shared" si="1"/>
        <v>174.52</v>
      </c>
      <c r="J84" s="27">
        <f t="shared" si="2"/>
        <v>6.18</v>
      </c>
      <c r="K84" s="27">
        <f t="shared" si="3"/>
        <v>2823</v>
      </c>
      <c r="L84" s="8">
        <v>0</v>
      </c>
      <c r="M84" s="27">
        <f t="shared" si="4"/>
        <v>0</v>
      </c>
      <c r="N84" s="27">
        <f t="shared" si="10"/>
        <v>2823</v>
      </c>
      <c r="O84" s="29">
        <f t="shared" si="11"/>
        <v>141150</v>
      </c>
      <c r="P84" s="17">
        <f t="shared" si="12"/>
        <v>132500</v>
      </c>
      <c r="Q84" s="17">
        <f t="shared" si="13"/>
        <v>141000</v>
      </c>
      <c r="R84" s="17">
        <f t="shared" si="14"/>
        <v>149950</v>
      </c>
      <c r="S84" s="30" t="s">
        <v>95</v>
      </c>
    </row>
    <row r="85" spans="1:19" ht="42" customHeight="1" thickBot="1" x14ac:dyDescent="0.3">
      <c r="A85" s="21">
        <v>80</v>
      </c>
      <c r="B85" s="22" t="s">
        <v>85</v>
      </c>
      <c r="C85" s="54" t="s">
        <v>20</v>
      </c>
      <c r="D85" s="40">
        <v>300</v>
      </c>
      <c r="E85" s="23">
        <v>170</v>
      </c>
      <c r="F85" s="23">
        <v>186</v>
      </c>
      <c r="G85" s="23">
        <v>190</v>
      </c>
      <c r="H85" s="23">
        <f t="shared" si="0"/>
        <v>182</v>
      </c>
      <c r="I85" s="27">
        <f t="shared" si="1"/>
        <v>10.58</v>
      </c>
      <c r="J85" s="27">
        <f t="shared" si="2"/>
        <v>5.81</v>
      </c>
      <c r="K85" s="27">
        <f t="shared" si="3"/>
        <v>182</v>
      </c>
      <c r="L85" s="8">
        <v>0</v>
      </c>
      <c r="M85" s="9">
        <f t="shared" si="4"/>
        <v>0</v>
      </c>
      <c r="N85" s="27">
        <f t="shared" si="10"/>
        <v>182</v>
      </c>
      <c r="O85" s="29">
        <f t="shared" si="11"/>
        <v>54600</v>
      </c>
      <c r="P85" s="17">
        <f t="shared" si="12"/>
        <v>51000</v>
      </c>
      <c r="Q85" s="17">
        <f t="shared" si="13"/>
        <v>55800</v>
      </c>
      <c r="R85" s="17">
        <f t="shared" si="14"/>
        <v>57000</v>
      </c>
      <c r="S85" s="30" t="s">
        <v>95</v>
      </c>
    </row>
    <row r="86" spans="1:19" ht="42" customHeight="1" thickBot="1" x14ac:dyDescent="0.3">
      <c r="A86" s="21">
        <v>81</v>
      </c>
      <c r="B86" s="22" t="s">
        <v>85</v>
      </c>
      <c r="C86" s="54" t="s">
        <v>20</v>
      </c>
      <c r="D86" s="40">
        <v>400</v>
      </c>
      <c r="E86" s="23">
        <v>176</v>
      </c>
      <c r="F86" s="23">
        <v>195</v>
      </c>
      <c r="G86" s="23">
        <v>181</v>
      </c>
      <c r="H86" s="23">
        <f t="shared" si="0"/>
        <v>184</v>
      </c>
      <c r="I86" s="27">
        <f t="shared" si="1"/>
        <v>9.85</v>
      </c>
      <c r="J86" s="27">
        <f t="shared" si="2"/>
        <v>5.35</v>
      </c>
      <c r="K86" s="27">
        <f t="shared" si="3"/>
        <v>184</v>
      </c>
      <c r="L86" s="8">
        <v>0</v>
      </c>
      <c r="M86" s="27">
        <f t="shared" si="4"/>
        <v>0</v>
      </c>
      <c r="N86" s="27">
        <f t="shared" si="10"/>
        <v>184</v>
      </c>
      <c r="O86" s="29">
        <f t="shared" si="11"/>
        <v>73600</v>
      </c>
      <c r="P86" s="17">
        <f t="shared" si="12"/>
        <v>70400</v>
      </c>
      <c r="Q86" s="17">
        <f t="shared" si="13"/>
        <v>78000</v>
      </c>
      <c r="R86" s="17">
        <f t="shared" si="14"/>
        <v>72400</v>
      </c>
      <c r="S86" s="30" t="s">
        <v>95</v>
      </c>
    </row>
    <row r="87" spans="1:19" ht="42" customHeight="1" thickBot="1" x14ac:dyDescent="0.3">
      <c r="A87" s="21">
        <v>82</v>
      </c>
      <c r="B87" s="22" t="s">
        <v>86</v>
      </c>
      <c r="C87" s="54" t="s">
        <v>20</v>
      </c>
      <c r="D87" s="40">
        <v>100</v>
      </c>
      <c r="E87" s="23">
        <v>7200</v>
      </c>
      <c r="F87" s="23">
        <v>7260</v>
      </c>
      <c r="G87" s="23">
        <v>7227</v>
      </c>
      <c r="H87" s="23">
        <f t="shared" si="0"/>
        <v>7229</v>
      </c>
      <c r="I87" s="27">
        <f t="shared" si="1"/>
        <v>30.05</v>
      </c>
      <c r="J87" s="27">
        <f t="shared" si="2"/>
        <v>0.42</v>
      </c>
      <c r="K87" s="27">
        <f t="shared" si="3"/>
        <v>7229</v>
      </c>
      <c r="L87" s="8">
        <v>0</v>
      </c>
      <c r="M87" s="9">
        <f t="shared" si="4"/>
        <v>0</v>
      </c>
      <c r="N87" s="27">
        <f t="shared" si="10"/>
        <v>7229</v>
      </c>
      <c r="O87" s="29">
        <f t="shared" si="11"/>
        <v>722900</v>
      </c>
      <c r="P87" s="17">
        <f t="shared" si="12"/>
        <v>720000</v>
      </c>
      <c r="Q87" s="17">
        <f t="shared" si="13"/>
        <v>726000</v>
      </c>
      <c r="R87" s="17">
        <f t="shared" si="14"/>
        <v>722700</v>
      </c>
      <c r="S87" s="30" t="s">
        <v>94</v>
      </c>
    </row>
    <row r="88" spans="1:19" ht="46.5" customHeight="1" thickBot="1" x14ac:dyDescent="0.3">
      <c r="A88" s="95">
        <v>83</v>
      </c>
      <c r="B88" s="96" t="s">
        <v>87</v>
      </c>
      <c r="C88" s="76" t="s">
        <v>20</v>
      </c>
      <c r="D88" s="97">
        <v>400</v>
      </c>
      <c r="E88" s="87">
        <v>305</v>
      </c>
      <c r="F88" s="87">
        <v>312</v>
      </c>
      <c r="G88" s="87">
        <v>310</v>
      </c>
      <c r="H88" s="87">
        <f t="shared" si="0"/>
        <v>309</v>
      </c>
      <c r="I88" s="88">
        <f t="shared" si="1"/>
        <v>3.61</v>
      </c>
      <c r="J88" s="88">
        <f t="shared" si="2"/>
        <v>1.17</v>
      </c>
      <c r="K88" s="88">
        <f t="shared" si="3"/>
        <v>309</v>
      </c>
      <c r="L88" s="89">
        <v>0</v>
      </c>
      <c r="M88" s="88">
        <f t="shared" si="4"/>
        <v>0</v>
      </c>
      <c r="N88" s="88">
        <f t="shared" si="10"/>
        <v>309</v>
      </c>
      <c r="O88" s="29">
        <f t="shared" si="11"/>
        <v>123600</v>
      </c>
      <c r="P88" s="91">
        <f t="shared" si="12"/>
        <v>122000</v>
      </c>
      <c r="Q88" s="91">
        <f t="shared" si="13"/>
        <v>124800</v>
      </c>
      <c r="R88" s="91">
        <f t="shared" si="14"/>
        <v>124000</v>
      </c>
      <c r="S88" s="82" t="s">
        <v>108</v>
      </c>
    </row>
    <row r="89" spans="1:19" ht="48" customHeight="1" thickBot="1" x14ac:dyDescent="0.3">
      <c r="A89" s="95">
        <v>84</v>
      </c>
      <c r="B89" s="96" t="s">
        <v>87</v>
      </c>
      <c r="C89" s="76" t="s">
        <v>20</v>
      </c>
      <c r="D89" s="97">
        <v>400</v>
      </c>
      <c r="E89" s="87">
        <v>153</v>
      </c>
      <c r="F89" s="87">
        <v>164.1</v>
      </c>
      <c r="G89" s="87">
        <v>159</v>
      </c>
      <c r="H89" s="87">
        <f t="shared" si="0"/>
        <v>158.69999999999999</v>
      </c>
      <c r="I89" s="88">
        <f t="shared" si="1"/>
        <v>5.56</v>
      </c>
      <c r="J89" s="88">
        <f t="shared" si="2"/>
        <v>3.5</v>
      </c>
      <c r="K89" s="88">
        <f t="shared" si="3"/>
        <v>158.69999999999999</v>
      </c>
      <c r="L89" s="89">
        <v>0</v>
      </c>
      <c r="M89" s="93">
        <f t="shared" si="4"/>
        <v>0</v>
      </c>
      <c r="N89" s="88">
        <f t="shared" si="10"/>
        <v>158</v>
      </c>
      <c r="O89" s="29">
        <f t="shared" si="11"/>
        <v>63200</v>
      </c>
      <c r="P89" s="91">
        <f t="shared" si="12"/>
        <v>61200</v>
      </c>
      <c r="Q89" s="91">
        <f t="shared" si="13"/>
        <v>65640</v>
      </c>
      <c r="R89" s="91">
        <f t="shared" si="14"/>
        <v>63600</v>
      </c>
      <c r="S89" s="82" t="s">
        <v>108</v>
      </c>
    </row>
    <row r="90" spans="1:19" ht="46.5" customHeight="1" x14ac:dyDescent="0.25">
      <c r="A90" s="53">
        <v>85</v>
      </c>
      <c r="B90" s="57" t="s">
        <v>88</v>
      </c>
      <c r="C90" s="54" t="s">
        <v>20</v>
      </c>
      <c r="D90" s="48">
        <v>400</v>
      </c>
      <c r="E90" s="49">
        <v>5100</v>
      </c>
      <c r="F90" s="49">
        <v>5168</v>
      </c>
      <c r="G90" s="23">
        <v>5125</v>
      </c>
      <c r="H90" s="23">
        <f t="shared" si="0"/>
        <v>5131</v>
      </c>
      <c r="I90" s="27">
        <f t="shared" si="1"/>
        <v>34.39</v>
      </c>
      <c r="J90" s="27">
        <f t="shared" si="2"/>
        <v>0.67</v>
      </c>
      <c r="K90" s="27">
        <f t="shared" si="3"/>
        <v>5131</v>
      </c>
      <c r="L90" s="8">
        <v>0</v>
      </c>
      <c r="M90" s="27">
        <f t="shared" si="4"/>
        <v>0</v>
      </c>
      <c r="N90" s="27">
        <f t="shared" si="10"/>
        <v>5131</v>
      </c>
      <c r="O90" s="29">
        <f t="shared" si="11"/>
        <v>2052400</v>
      </c>
      <c r="P90" s="17">
        <f t="shared" si="12"/>
        <v>2040000</v>
      </c>
      <c r="Q90" s="17">
        <f t="shared" si="13"/>
        <v>2067200</v>
      </c>
      <c r="R90" s="17">
        <f t="shared" si="14"/>
        <v>2050000</v>
      </c>
      <c r="S90" s="30" t="s">
        <v>103</v>
      </c>
    </row>
    <row r="91" spans="1:19" ht="43.5" customHeight="1" x14ac:dyDescent="0.25">
      <c r="A91" s="21">
        <v>86</v>
      </c>
      <c r="B91" s="60" t="s">
        <v>89</v>
      </c>
      <c r="C91" s="54" t="s">
        <v>20</v>
      </c>
      <c r="D91" s="51">
        <v>3</v>
      </c>
      <c r="E91" s="23">
        <v>39700</v>
      </c>
      <c r="F91" s="23">
        <v>39875</v>
      </c>
      <c r="G91" s="23">
        <v>39990</v>
      </c>
      <c r="H91" s="23">
        <f t="shared" si="0"/>
        <v>39855</v>
      </c>
      <c r="I91" s="27">
        <f t="shared" si="1"/>
        <v>146.03</v>
      </c>
      <c r="J91" s="27">
        <f t="shared" si="2"/>
        <v>0.37</v>
      </c>
      <c r="K91" s="27">
        <f t="shared" si="3"/>
        <v>39855</v>
      </c>
      <c r="L91" s="8">
        <v>0</v>
      </c>
      <c r="M91" s="9">
        <f t="shared" si="4"/>
        <v>0</v>
      </c>
      <c r="N91" s="27">
        <f t="shared" si="10"/>
        <v>39855</v>
      </c>
      <c r="O91" s="29">
        <f t="shared" si="11"/>
        <v>119565</v>
      </c>
      <c r="P91" s="17">
        <f t="shared" si="12"/>
        <v>119100</v>
      </c>
      <c r="Q91" s="17">
        <f t="shared" si="13"/>
        <v>119625</v>
      </c>
      <c r="R91" s="17">
        <f t="shared" si="14"/>
        <v>119970</v>
      </c>
      <c r="S91" s="30" t="s">
        <v>94</v>
      </c>
    </row>
    <row r="92" spans="1:19" ht="64.5" customHeight="1" x14ac:dyDescent="0.25">
      <c r="A92" s="21">
        <v>87</v>
      </c>
      <c r="B92" s="58" t="s">
        <v>90</v>
      </c>
      <c r="C92" s="54" t="s">
        <v>20</v>
      </c>
      <c r="D92" s="51">
        <v>3</v>
      </c>
      <c r="E92" s="23">
        <v>77400</v>
      </c>
      <c r="F92" s="23">
        <v>77500</v>
      </c>
      <c r="G92" s="23">
        <v>77456</v>
      </c>
      <c r="H92" s="23">
        <f t="shared" si="0"/>
        <v>77452</v>
      </c>
      <c r="I92" s="27">
        <f t="shared" si="1"/>
        <v>50.12</v>
      </c>
      <c r="J92" s="27">
        <f t="shared" si="2"/>
        <v>0.06</v>
      </c>
      <c r="K92" s="27">
        <f t="shared" si="3"/>
        <v>77452</v>
      </c>
      <c r="L92" s="8">
        <v>0</v>
      </c>
      <c r="M92" s="27">
        <f t="shared" si="4"/>
        <v>0</v>
      </c>
      <c r="N92" s="27">
        <f t="shared" si="10"/>
        <v>77452</v>
      </c>
      <c r="O92" s="29">
        <f t="shared" si="11"/>
        <v>232356</v>
      </c>
      <c r="P92" s="17">
        <f t="shared" si="12"/>
        <v>232200</v>
      </c>
      <c r="Q92" s="17">
        <f t="shared" si="13"/>
        <v>232500</v>
      </c>
      <c r="R92" s="17">
        <f t="shared" si="14"/>
        <v>232368</v>
      </c>
      <c r="S92" s="30" t="s">
        <v>94</v>
      </c>
    </row>
    <row r="93" spans="1:19" ht="39.6" x14ac:dyDescent="0.25">
      <c r="A93" s="21">
        <v>88</v>
      </c>
      <c r="B93" s="58" t="s">
        <v>91</v>
      </c>
      <c r="C93" s="54" t="s">
        <v>20</v>
      </c>
      <c r="D93" s="51">
        <v>2</v>
      </c>
      <c r="E93" s="23">
        <v>219776</v>
      </c>
      <c r="F93" s="23">
        <v>219800</v>
      </c>
      <c r="G93" s="23">
        <v>219899</v>
      </c>
      <c r="H93" s="23">
        <f t="shared" si="0"/>
        <v>219825</v>
      </c>
      <c r="I93" s="27">
        <f t="shared" si="1"/>
        <v>65.2</v>
      </c>
      <c r="J93" s="27">
        <f t="shared" si="2"/>
        <v>0.03</v>
      </c>
      <c r="K93" s="27">
        <f t="shared" si="3"/>
        <v>219825</v>
      </c>
      <c r="L93" s="8">
        <v>0</v>
      </c>
      <c r="M93" s="9">
        <f t="shared" si="4"/>
        <v>0</v>
      </c>
      <c r="N93" s="27">
        <f t="shared" si="10"/>
        <v>219825</v>
      </c>
      <c r="O93" s="29">
        <f t="shared" si="11"/>
        <v>439650</v>
      </c>
      <c r="P93" s="17">
        <f t="shared" si="12"/>
        <v>439552</v>
      </c>
      <c r="Q93" s="17">
        <f t="shared" si="13"/>
        <v>439600</v>
      </c>
      <c r="R93" s="17">
        <f t="shared" si="14"/>
        <v>439798</v>
      </c>
      <c r="S93" s="30" t="s">
        <v>94</v>
      </c>
    </row>
    <row r="94" spans="1:19" ht="73.5" customHeight="1" x14ac:dyDescent="0.25">
      <c r="A94" s="21">
        <v>89</v>
      </c>
      <c r="B94" s="58" t="s">
        <v>90</v>
      </c>
      <c r="C94" s="54" t="s">
        <v>20</v>
      </c>
      <c r="D94" s="51">
        <v>4</v>
      </c>
      <c r="E94" s="23">
        <v>39514</v>
      </c>
      <c r="F94" s="23">
        <v>39554</v>
      </c>
      <c r="G94" s="23">
        <v>39600</v>
      </c>
      <c r="H94" s="23">
        <f t="shared" si="0"/>
        <v>39556</v>
      </c>
      <c r="I94" s="27">
        <f t="shared" si="1"/>
        <v>43.03</v>
      </c>
      <c r="J94" s="27">
        <f t="shared" si="2"/>
        <v>0.11</v>
      </c>
      <c r="K94" s="27">
        <f t="shared" si="3"/>
        <v>39556</v>
      </c>
      <c r="L94" s="8">
        <v>0</v>
      </c>
      <c r="M94" s="27">
        <f t="shared" si="4"/>
        <v>0</v>
      </c>
      <c r="N94" s="27">
        <f t="shared" si="10"/>
        <v>39556</v>
      </c>
      <c r="O94" s="29">
        <f t="shared" si="11"/>
        <v>158224</v>
      </c>
      <c r="P94" s="17">
        <f t="shared" si="12"/>
        <v>158056</v>
      </c>
      <c r="Q94" s="17">
        <f t="shared" si="13"/>
        <v>158216</v>
      </c>
      <c r="R94" s="17">
        <f t="shared" si="14"/>
        <v>158400</v>
      </c>
      <c r="S94" s="30" t="s">
        <v>94</v>
      </c>
    </row>
    <row r="95" spans="1:19" ht="73.5" customHeight="1" x14ac:dyDescent="0.25">
      <c r="A95" s="21">
        <v>90</v>
      </c>
      <c r="B95" s="58" t="s">
        <v>105</v>
      </c>
      <c r="C95" s="54" t="s">
        <v>20</v>
      </c>
      <c r="D95" s="51">
        <v>4</v>
      </c>
      <c r="E95" s="23">
        <v>87986</v>
      </c>
      <c r="F95" s="23">
        <v>87990</v>
      </c>
      <c r="G95" s="23">
        <v>88000</v>
      </c>
      <c r="H95" s="23">
        <f t="shared" si="0"/>
        <v>87992</v>
      </c>
      <c r="I95" s="27">
        <f t="shared" si="1"/>
        <v>7.21</v>
      </c>
      <c r="J95" s="27">
        <f t="shared" si="2"/>
        <v>0.01</v>
      </c>
      <c r="K95" s="27">
        <f t="shared" si="3"/>
        <v>87992</v>
      </c>
      <c r="L95" s="8">
        <v>0</v>
      </c>
      <c r="M95" s="9">
        <f t="shared" si="4"/>
        <v>0</v>
      </c>
      <c r="N95" s="27">
        <f t="shared" si="10"/>
        <v>87992</v>
      </c>
      <c r="O95" s="29">
        <f t="shared" si="11"/>
        <v>351968</v>
      </c>
      <c r="P95" s="17">
        <f t="shared" si="12"/>
        <v>351944</v>
      </c>
      <c r="Q95" s="17">
        <f t="shared" si="13"/>
        <v>351960</v>
      </c>
      <c r="R95" s="17">
        <f t="shared" si="14"/>
        <v>352000</v>
      </c>
      <c r="S95" s="30" t="s">
        <v>94</v>
      </c>
    </row>
    <row r="96" spans="1:19" ht="73.5" customHeight="1" x14ac:dyDescent="0.25">
      <c r="A96" s="21">
        <v>91</v>
      </c>
      <c r="B96" s="58" t="s">
        <v>106</v>
      </c>
      <c r="C96" s="54" t="s">
        <v>20</v>
      </c>
      <c r="D96" s="51">
        <v>80</v>
      </c>
      <c r="E96" s="23">
        <v>3003</v>
      </c>
      <c r="F96" s="23">
        <v>3028</v>
      </c>
      <c r="G96" s="23">
        <v>3020</v>
      </c>
      <c r="H96" s="23">
        <f t="shared" si="0"/>
        <v>3017</v>
      </c>
      <c r="I96" s="27">
        <f t="shared" si="1"/>
        <v>12.77</v>
      </c>
      <c r="J96" s="27">
        <f t="shared" si="2"/>
        <v>0.42</v>
      </c>
      <c r="K96" s="27">
        <f t="shared" si="3"/>
        <v>3017</v>
      </c>
      <c r="L96" s="8">
        <v>0</v>
      </c>
      <c r="M96" s="27">
        <f t="shared" si="4"/>
        <v>0</v>
      </c>
      <c r="N96" s="27">
        <f t="shared" si="10"/>
        <v>3017</v>
      </c>
      <c r="O96" s="29">
        <f t="shared" si="11"/>
        <v>241360</v>
      </c>
      <c r="P96" s="17">
        <f t="shared" si="12"/>
        <v>240240</v>
      </c>
      <c r="Q96" s="17">
        <f t="shared" si="13"/>
        <v>242240</v>
      </c>
      <c r="R96" s="17">
        <f t="shared" si="14"/>
        <v>241600</v>
      </c>
      <c r="S96" s="30" t="s">
        <v>94</v>
      </c>
    </row>
    <row r="97" spans="1:19" ht="67.5" customHeight="1" x14ac:dyDescent="0.25">
      <c r="A97" s="21">
        <v>92</v>
      </c>
      <c r="B97" s="58" t="s">
        <v>92</v>
      </c>
      <c r="C97" s="54" t="s">
        <v>20</v>
      </c>
      <c r="D97" s="51">
        <v>10</v>
      </c>
      <c r="E97" s="23">
        <v>4000</v>
      </c>
      <c r="F97" s="23">
        <v>4004</v>
      </c>
      <c r="G97" s="23">
        <v>4065</v>
      </c>
      <c r="H97" s="23">
        <f t="shared" si="0"/>
        <v>4023</v>
      </c>
      <c r="I97" s="27">
        <f t="shared" si="1"/>
        <v>36.43</v>
      </c>
      <c r="J97" s="27">
        <f t="shared" si="2"/>
        <v>0.91</v>
      </c>
      <c r="K97" s="27">
        <f t="shared" si="3"/>
        <v>4023</v>
      </c>
      <c r="L97" s="8">
        <v>0</v>
      </c>
      <c r="M97" s="9">
        <f t="shared" si="4"/>
        <v>0</v>
      </c>
      <c r="N97" s="27">
        <f t="shared" si="10"/>
        <v>4023</v>
      </c>
      <c r="O97" s="29">
        <f t="shared" si="11"/>
        <v>40230</v>
      </c>
      <c r="P97" s="17">
        <f t="shared" si="12"/>
        <v>40000</v>
      </c>
      <c r="Q97" s="17">
        <f t="shared" si="13"/>
        <v>40040</v>
      </c>
      <c r="R97" s="17">
        <f t="shared" si="14"/>
        <v>40650</v>
      </c>
      <c r="S97" s="30" t="s">
        <v>94</v>
      </c>
    </row>
    <row r="98" spans="1:19" ht="88.5" customHeight="1" x14ac:dyDescent="0.25">
      <c r="A98" s="21">
        <v>93</v>
      </c>
      <c r="B98" s="58" t="s">
        <v>107</v>
      </c>
      <c r="C98" s="54" t="s">
        <v>20</v>
      </c>
      <c r="D98" s="51">
        <v>3</v>
      </c>
      <c r="E98" s="23">
        <v>108900</v>
      </c>
      <c r="F98" s="23">
        <v>109555</v>
      </c>
      <c r="G98" s="23">
        <v>110000</v>
      </c>
      <c r="H98" s="23">
        <f t="shared" si="0"/>
        <v>109485</v>
      </c>
      <c r="I98" s="27">
        <f t="shared" si="1"/>
        <v>553.33000000000004</v>
      </c>
      <c r="J98" s="27">
        <f t="shared" si="2"/>
        <v>0.51</v>
      </c>
      <c r="K98" s="27">
        <f t="shared" si="3"/>
        <v>109485</v>
      </c>
      <c r="L98" s="8">
        <v>0</v>
      </c>
      <c r="M98" s="9">
        <f t="shared" si="4"/>
        <v>0</v>
      </c>
      <c r="N98" s="27">
        <f t="shared" si="10"/>
        <v>109485</v>
      </c>
      <c r="O98" s="29">
        <f t="shared" si="11"/>
        <v>328455</v>
      </c>
      <c r="P98" s="17">
        <f>D98*E98</f>
        <v>326700</v>
      </c>
      <c r="Q98" s="17">
        <f t="shared" si="13"/>
        <v>328665</v>
      </c>
      <c r="R98" s="17">
        <f t="shared" si="14"/>
        <v>330000</v>
      </c>
      <c r="S98" s="30" t="s">
        <v>103</v>
      </c>
    </row>
    <row r="99" spans="1:19" x14ac:dyDescent="0.25">
      <c r="B99" s="122" t="s">
        <v>21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4"/>
      <c r="O99" s="66">
        <f>SUM(O6:O98)</f>
        <v>38778873</v>
      </c>
      <c r="P99" s="68">
        <f>SUM(P6:P98)</f>
        <v>37967372.399999999</v>
      </c>
      <c r="Q99" s="67">
        <f>SUM(Q6:Q98)</f>
        <v>39428567.700000003</v>
      </c>
      <c r="R99" s="68">
        <f>SUM(R6:R98)</f>
        <v>38953238.899999999</v>
      </c>
    </row>
    <row r="100" spans="1:19" ht="12.75" x14ac:dyDescent="0.2">
      <c r="A100" s="125"/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</row>
    <row r="101" spans="1:19" s="4" customFormat="1" x14ac:dyDescent="0.25">
      <c r="A101" s="121" t="s">
        <v>16</v>
      </c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</row>
    <row r="102" spans="1:19" s="5" customFormat="1" x14ac:dyDescent="0.25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4"/>
      <c r="Q102" s="36"/>
      <c r="R102" s="4"/>
      <c r="S102" s="15"/>
    </row>
    <row r="103" spans="1:19" s="5" customFormat="1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M103" s="7"/>
      <c r="N103" s="7"/>
      <c r="O103" s="7"/>
      <c r="P103" s="4"/>
      <c r="Q103" s="37"/>
      <c r="R103" s="4"/>
      <c r="S103" s="15"/>
    </row>
    <row r="104" spans="1:19" s="5" customForma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9"/>
      <c r="Q104" s="37"/>
      <c r="R104" s="4"/>
      <c r="S104" s="15"/>
    </row>
    <row r="105" spans="1:19" s="5" customFormat="1" x14ac:dyDescent="0.25">
      <c r="A105" s="125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P105" s="38"/>
      <c r="Q105" s="37"/>
      <c r="R105" s="4"/>
      <c r="S105" s="15"/>
    </row>
    <row r="106" spans="1:19" s="3" customForma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101">
        <f>O99-' Имплант с шов. соед.'!O19</f>
        <v>31951033</v>
      </c>
      <c r="P106" s="11"/>
      <c r="Q106" s="36"/>
      <c r="S106" s="16"/>
    </row>
    <row r="107" spans="1:19" s="3" customForma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1"/>
      <c r="Q107" s="36"/>
      <c r="S107" s="16"/>
    </row>
    <row r="108" spans="1:19" s="2" customFormat="1" x14ac:dyDescent="0.25">
      <c r="A108" s="25"/>
      <c r="B108" s="4"/>
      <c r="C108" s="25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2"/>
      <c r="Q108" s="36"/>
      <c r="S108" s="13"/>
    </row>
    <row r="109" spans="1:19" s="2" customFormat="1" x14ac:dyDescent="0.25">
      <c r="A109" s="25"/>
      <c r="B109" s="4"/>
      <c r="C109" s="25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"/>
      <c r="S109" s="13"/>
    </row>
    <row r="110" spans="1:19" s="2" customFormat="1" x14ac:dyDescent="0.25">
      <c r="A110" s="25"/>
      <c r="B110" s="4"/>
      <c r="C110" s="25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"/>
      <c r="S110" s="13"/>
    </row>
    <row r="111" spans="1:19" s="2" customFormat="1" x14ac:dyDescent="0.25">
      <c r="A111" s="137" t="s">
        <v>17</v>
      </c>
      <c r="B111" s="138"/>
      <c r="C111" s="138"/>
      <c r="D111" s="138"/>
      <c r="E111" s="138"/>
      <c r="F111" s="138"/>
      <c r="G111" s="138"/>
      <c r="H111" s="4"/>
      <c r="I111" s="4"/>
      <c r="J111" s="4"/>
      <c r="K111" s="4"/>
      <c r="L111" s="4"/>
      <c r="M111" s="4"/>
      <c r="N111" s="4"/>
      <c r="O111" s="4"/>
      <c r="P111" s="13"/>
      <c r="S111" s="13"/>
    </row>
    <row r="112" spans="1:19" s="2" customFormat="1" x14ac:dyDescent="0.25">
      <c r="A112" s="138"/>
      <c r="B112" s="138"/>
      <c r="C112" s="138"/>
      <c r="D112" s="138"/>
      <c r="E112" s="138"/>
      <c r="F112" s="138"/>
      <c r="G112" s="138"/>
      <c r="H112" s="4"/>
      <c r="I112" s="4"/>
      <c r="J112" s="4"/>
      <c r="K112" s="4"/>
      <c r="L112" s="4"/>
      <c r="M112" s="4"/>
      <c r="N112" s="4"/>
      <c r="O112" s="4"/>
      <c r="P112" s="13"/>
    </row>
    <row r="113" spans="1:16" x14ac:dyDescent="0.25">
      <c r="A113" s="138"/>
      <c r="B113" s="138"/>
      <c r="C113" s="138"/>
      <c r="D113" s="138"/>
      <c r="E113" s="138"/>
      <c r="F113" s="138"/>
      <c r="G113" s="138"/>
      <c r="P113" s="14"/>
    </row>
    <row r="114" spans="1:16" x14ac:dyDescent="0.25">
      <c r="A114" s="138"/>
      <c r="B114" s="138"/>
      <c r="C114" s="138"/>
      <c r="D114" s="138"/>
      <c r="E114" s="138"/>
      <c r="F114" s="138"/>
      <c r="G114" s="138"/>
    </row>
    <row r="115" spans="1:16" x14ac:dyDescent="0.25">
      <c r="A115" s="138"/>
      <c r="B115" s="138"/>
      <c r="C115" s="138"/>
      <c r="D115" s="138"/>
      <c r="E115" s="138"/>
      <c r="F115" s="138"/>
      <c r="G115" s="138"/>
    </row>
    <row r="117" spans="1:16" x14ac:dyDescent="0.25">
      <c r="A117" s="139" t="s">
        <v>18</v>
      </c>
      <c r="B117" s="140"/>
      <c r="C117" s="140"/>
      <c r="D117" s="140"/>
      <c r="E117" s="140"/>
      <c r="F117" s="140"/>
      <c r="G117" s="140"/>
      <c r="H117" s="141" t="s">
        <v>14</v>
      </c>
      <c r="I117" s="142"/>
      <c r="J117" s="142"/>
      <c r="K117" s="142"/>
      <c r="L117" s="142"/>
    </row>
    <row r="118" spans="1:16" x14ac:dyDescent="0.25">
      <c r="A118" s="140"/>
      <c r="B118" s="140"/>
      <c r="C118" s="140"/>
      <c r="D118" s="140"/>
      <c r="E118" s="140"/>
      <c r="F118" s="140"/>
      <c r="G118" s="140"/>
      <c r="H118" s="142"/>
      <c r="I118" s="142"/>
      <c r="J118" s="142"/>
      <c r="K118" s="142"/>
      <c r="L118" s="142"/>
    </row>
    <row r="119" spans="1:16" x14ac:dyDescent="0.25">
      <c r="A119" s="140"/>
      <c r="B119" s="140"/>
      <c r="C119" s="140"/>
      <c r="D119" s="140"/>
      <c r="E119" s="140"/>
      <c r="F119" s="140"/>
      <c r="G119" s="140"/>
      <c r="H119" s="142"/>
      <c r="I119" s="142"/>
      <c r="J119" s="142"/>
      <c r="K119" s="142"/>
      <c r="L119" s="142"/>
    </row>
    <row r="120" spans="1:16" x14ac:dyDescent="0.25">
      <c r="H120" s="142"/>
      <c r="I120" s="142"/>
      <c r="J120" s="142"/>
      <c r="K120" s="142"/>
      <c r="L120" s="142"/>
    </row>
    <row r="121" spans="1:16" x14ac:dyDescent="0.25">
      <c r="H121" s="142"/>
      <c r="I121" s="142"/>
      <c r="J121" s="142"/>
      <c r="K121" s="142"/>
      <c r="L121" s="142"/>
    </row>
    <row r="122" spans="1:16" x14ac:dyDescent="0.25">
      <c r="H122" s="142"/>
      <c r="I122" s="142"/>
      <c r="J122" s="142"/>
      <c r="K122" s="142"/>
      <c r="L122" s="142"/>
    </row>
    <row r="123" spans="1:16" x14ac:dyDescent="0.25">
      <c r="H123" s="142"/>
      <c r="I123" s="142"/>
      <c r="J123" s="142"/>
      <c r="K123" s="142"/>
      <c r="L123" s="142"/>
    </row>
    <row r="125" spans="1:16" ht="14.4" x14ac:dyDescent="0.3">
      <c r="A125" s="135" t="s">
        <v>109</v>
      </c>
      <c r="B125" s="136"/>
    </row>
    <row r="126" spans="1:16" ht="14.4" x14ac:dyDescent="0.3">
      <c r="A126" s="133">
        <v>45464</v>
      </c>
      <c r="B126" s="134"/>
    </row>
    <row r="128" spans="1:16" x14ac:dyDescent="0.25">
      <c r="E128" s="26"/>
    </row>
  </sheetData>
  <mergeCells count="22">
    <mergeCell ref="A126:B126"/>
    <mergeCell ref="A125:B125"/>
    <mergeCell ref="A105:N105"/>
    <mergeCell ref="A111:G115"/>
    <mergeCell ref="A117:G119"/>
    <mergeCell ref="H117:L123"/>
    <mergeCell ref="A101:O102"/>
    <mergeCell ref="B99:N99"/>
    <mergeCell ref="A100:O100"/>
    <mergeCell ref="A2:O2"/>
    <mergeCell ref="A3:O3"/>
    <mergeCell ref="A4:A5"/>
    <mergeCell ref="B4:B5"/>
    <mergeCell ref="C4:C5"/>
    <mergeCell ref="D4:D5"/>
    <mergeCell ref="E4:G4"/>
    <mergeCell ref="H4:J4"/>
    <mergeCell ref="K4:K5"/>
    <mergeCell ref="L4:L5"/>
    <mergeCell ref="M4:M5"/>
    <mergeCell ref="N4:N5"/>
    <mergeCell ref="O4:O5"/>
  </mergeCells>
  <phoneticPr fontId="6" type="noConversion"/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48"/>
  <sheetViews>
    <sheetView topLeftCell="A10" zoomScaleNormal="100" workbookViewId="0">
      <pane xSplit="3" topLeftCell="D1" activePane="topRight" state="frozen"/>
      <selection activeCell="A7" sqref="A7"/>
      <selection pane="topRight" activeCell="B17" sqref="B17"/>
    </sheetView>
  </sheetViews>
  <sheetFormatPr defaultRowHeight="13.2" x14ac:dyDescent="0.25"/>
  <cols>
    <col min="1" max="1" width="4" style="24" customWidth="1"/>
    <col min="2" max="2" width="31.109375" style="5" customWidth="1"/>
    <col min="3" max="3" width="5.88671875" style="24" customWidth="1"/>
    <col min="4" max="4" width="6.44140625" style="24" bestFit="1" customWidth="1"/>
    <col min="5" max="7" width="10" style="5" bestFit="1" customWidth="1"/>
    <col min="8" max="8" width="13.44140625" style="5" bestFit="1" customWidth="1"/>
    <col min="9" max="9" width="11.88671875" style="5" bestFit="1" customWidth="1"/>
    <col min="10" max="10" width="10" style="5" bestFit="1" customWidth="1"/>
    <col min="11" max="11" width="13.5546875" style="5" bestFit="1" customWidth="1"/>
    <col min="12" max="12" width="8" style="5" bestFit="1" customWidth="1"/>
    <col min="13" max="13" width="8.5546875" style="5" bestFit="1" customWidth="1"/>
    <col min="14" max="14" width="12.88671875" style="5" customWidth="1"/>
    <col min="15" max="15" width="18.88671875" style="5" bestFit="1" customWidth="1"/>
    <col min="16" max="16" width="14.88671875" style="1" customWidth="1"/>
    <col min="17" max="18" width="12.33203125" style="1" bestFit="1" customWidth="1"/>
    <col min="19" max="19" width="13.109375" style="1" customWidth="1"/>
    <col min="20" max="235" width="9.109375" style="1"/>
    <col min="236" max="236" width="3.109375" style="1" customWidth="1"/>
    <col min="237" max="237" width="28.44140625" style="1" customWidth="1"/>
    <col min="238" max="238" width="5.88671875" style="1" customWidth="1"/>
    <col min="239" max="239" width="6.33203125" style="1" customWidth="1"/>
    <col min="240" max="240" width="8.6640625" style="1" customWidth="1"/>
    <col min="241" max="241" width="9" style="1" customWidth="1"/>
    <col min="242" max="244" width="7.33203125" style="1" customWidth="1"/>
    <col min="245" max="245" width="5.5546875" style="1" customWidth="1"/>
    <col min="246" max="246" width="15.5546875" style="1" customWidth="1"/>
    <col min="247" max="247" width="15.44140625" style="1" customWidth="1"/>
    <col min="248" max="248" width="14.33203125" style="1" customWidth="1"/>
    <col min="249" max="249" width="22.6640625" style="1" customWidth="1"/>
    <col min="250" max="491" width="9.109375" style="1"/>
    <col min="492" max="492" width="3.109375" style="1" customWidth="1"/>
    <col min="493" max="493" width="28.44140625" style="1" customWidth="1"/>
    <col min="494" max="494" width="5.88671875" style="1" customWidth="1"/>
    <col min="495" max="495" width="6.33203125" style="1" customWidth="1"/>
    <col min="496" max="496" width="8.6640625" style="1" customWidth="1"/>
    <col min="497" max="497" width="9" style="1" customWidth="1"/>
    <col min="498" max="500" width="7.33203125" style="1" customWidth="1"/>
    <col min="501" max="501" width="5.5546875" style="1" customWidth="1"/>
    <col min="502" max="502" width="15.5546875" style="1" customWidth="1"/>
    <col min="503" max="503" width="15.44140625" style="1" customWidth="1"/>
    <col min="504" max="504" width="14.33203125" style="1" customWidth="1"/>
    <col min="505" max="505" width="22.6640625" style="1" customWidth="1"/>
    <col min="506" max="747" width="9.109375" style="1"/>
    <col min="748" max="748" width="3.109375" style="1" customWidth="1"/>
    <col min="749" max="749" width="28.44140625" style="1" customWidth="1"/>
    <col min="750" max="750" width="5.88671875" style="1" customWidth="1"/>
    <col min="751" max="751" width="6.33203125" style="1" customWidth="1"/>
    <col min="752" max="752" width="8.6640625" style="1" customWidth="1"/>
    <col min="753" max="753" width="9" style="1" customWidth="1"/>
    <col min="754" max="756" width="7.33203125" style="1" customWidth="1"/>
    <col min="757" max="757" width="5.5546875" style="1" customWidth="1"/>
    <col min="758" max="758" width="15.5546875" style="1" customWidth="1"/>
    <col min="759" max="759" width="15.44140625" style="1" customWidth="1"/>
    <col min="760" max="760" width="14.33203125" style="1" customWidth="1"/>
    <col min="761" max="761" width="22.6640625" style="1" customWidth="1"/>
    <col min="762" max="1003" width="9.109375" style="1"/>
    <col min="1004" max="1004" width="3.109375" style="1" customWidth="1"/>
    <col min="1005" max="1005" width="28.44140625" style="1" customWidth="1"/>
    <col min="1006" max="1006" width="5.88671875" style="1" customWidth="1"/>
    <col min="1007" max="1007" width="6.33203125" style="1" customWidth="1"/>
    <col min="1008" max="1008" width="8.6640625" style="1" customWidth="1"/>
    <col min="1009" max="1009" width="9" style="1" customWidth="1"/>
    <col min="1010" max="1012" width="7.33203125" style="1" customWidth="1"/>
    <col min="1013" max="1013" width="5.5546875" style="1" customWidth="1"/>
    <col min="1014" max="1014" width="15.5546875" style="1" customWidth="1"/>
    <col min="1015" max="1015" width="15.44140625" style="1" customWidth="1"/>
    <col min="1016" max="1016" width="14.33203125" style="1" customWidth="1"/>
    <col min="1017" max="1017" width="22.6640625" style="1" customWidth="1"/>
    <col min="1018" max="1259" width="9.109375" style="1"/>
    <col min="1260" max="1260" width="3.109375" style="1" customWidth="1"/>
    <col min="1261" max="1261" width="28.44140625" style="1" customWidth="1"/>
    <col min="1262" max="1262" width="5.88671875" style="1" customWidth="1"/>
    <col min="1263" max="1263" width="6.33203125" style="1" customWidth="1"/>
    <col min="1264" max="1264" width="8.6640625" style="1" customWidth="1"/>
    <col min="1265" max="1265" width="9" style="1" customWidth="1"/>
    <col min="1266" max="1268" width="7.33203125" style="1" customWidth="1"/>
    <col min="1269" max="1269" width="5.5546875" style="1" customWidth="1"/>
    <col min="1270" max="1270" width="15.5546875" style="1" customWidth="1"/>
    <col min="1271" max="1271" width="15.44140625" style="1" customWidth="1"/>
    <col min="1272" max="1272" width="14.33203125" style="1" customWidth="1"/>
    <col min="1273" max="1273" width="22.6640625" style="1" customWidth="1"/>
    <col min="1274" max="1515" width="9.109375" style="1"/>
    <col min="1516" max="1516" width="3.109375" style="1" customWidth="1"/>
    <col min="1517" max="1517" width="28.44140625" style="1" customWidth="1"/>
    <col min="1518" max="1518" width="5.88671875" style="1" customWidth="1"/>
    <col min="1519" max="1519" width="6.33203125" style="1" customWidth="1"/>
    <col min="1520" max="1520" width="8.6640625" style="1" customWidth="1"/>
    <col min="1521" max="1521" width="9" style="1" customWidth="1"/>
    <col min="1522" max="1524" width="7.33203125" style="1" customWidth="1"/>
    <col min="1525" max="1525" width="5.5546875" style="1" customWidth="1"/>
    <col min="1526" max="1526" width="15.5546875" style="1" customWidth="1"/>
    <col min="1527" max="1527" width="15.44140625" style="1" customWidth="1"/>
    <col min="1528" max="1528" width="14.33203125" style="1" customWidth="1"/>
    <col min="1529" max="1529" width="22.6640625" style="1" customWidth="1"/>
    <col min="1530" max="1771" width="9.109375" style="1"/>
    <col min="1772" max="1772" width="3.109375" style="1" customWidth="1"/>
    <col min="1773" max="1773" width="28.44140625" style="1" customWidth="1"/>
    <col min="1774" max="1774" width="5.88671875" style="1" customWidth="1"/>
    <col min="1775" max="1775" width="6.33203125" style="1" customWidth="1"/>
    <col min="1776" max="1776" width="8.6640625" style="1" customWidth="1"/>
    <col min="1777" max="1777" width="9" style="1" customWidth="1"/>
    <col min="1778" max="1780" width="7.33203125" style="1" customWidth="1"/>
    <col min="1781" max="1781" width="5.5546875" style="1" customWidth="1"/>
    <col min="1782" max="1782" width="15.5546875" style="1" customWidth="1"/>
    <col min="1783" max="1783" width="15.44140625" style="1" customWidth="1"/>
    <col min="1784" max="1784" width="14.33203125" style="1" customWidth="1"/>
    <col min="1785" max="1785" width="22.6640625" style="1" customWidth="1"/>
    <col min="1786" max="2027" width="9.109375" style="1"/>
    <col min="2028" max="2028" width="3.109375" style="1" customWidth="1"/>
    <col min="2029" max="2029" width="28.44140625" style="1" customWidth="1"/>
    <col min="2030" max="2030" width="5.88671875" style="1" customWidth="1"/>
    <col min="2031" max="2031" width="6.33203125" style="1" customWidth="1"/>
    <col min="2032" max="2032" width="8.6640625" style="1" customWidth="1"/>
    <col min="2033" max="2033" width="9" style="1" customWidth="1"/>
    <col min="2034" max="2036" width="7.33203125" style="1" customWidth="1"/>
    <col min="2037" max="2037" width="5.5546875" style="1" customWidth="1"/>
    <col min="2038" max="2038" width="15.5546875" style="1" customWidth="1"/>
    <col min="2039" max="2039" width="15.44140625" style="1" customWidth="1"/>
    <col min="2040" max="2040" width="14.33203125" style="1" customWidth="1"/>
    <col min="2041" max="2041" width="22.6640625" style="1" customWidth="1"/>
    <col min="2042" max="2283" width="9.109375" style="1"/>
    <col min="2284" max="2284" width="3.109375" style="1" customWidth="1"/>
    <col min="2285" max="2285" width="28.44140625" style="1" customWidth="1"/>
    <col min="2286" max="2286" width="5.88671875" style="1" customWidth="1"/>
    <col min="2287" max="2287" width="6.33203125" style="1" customWidth="1"/>
    <col min="2288" max="2288" width="8.6640625" style="1" customWidth="1"/>
    <col min="2289" max="2289" width="9" style="1" customWidth="1"/>
    <col min="2290" max="2292" width="7.33203125" style="1" customWidth="1"/>
    <col min="2293" max="2293" width="5.5546875" style="1" customWidth="1"/>
    <col min="2294" max="2294" width="15.5546875" style="1" customWidth="1"/>
    <col min="2295" max="2295" width="15.44140625" style="1" customWidth="1"/>
    <col min="2296" max="2296" width="14.33203125" style="1" customWidth="1"/>
    <col min="2297" max="2297" width="22.6640625" style="1" customWidth="1"/>
    <col min="2298" max="2539" width="9.109375" style="1"/>
    <col min="2540" max="2540" width="3.109375" style="1" customWidth="1"/>
    <col min="2541" max="2541" width="28.44140625" style="1" customWidth="1"/>
    <col min="2542" max="2542" width="5.88671875" style="1" customWidth="1"/>
    <col min="2543" max="2543" width="6.33203125" style="1" customWidth="1"/>
    <col min="2544" max="2544" width="8.6640625" style="1" customWidth="1"/>
    <col min="2545" max="2545" width="9" style="1" customWidth="1"/>
    <col min="2546" max="2548" width="7.33203125" style="1" customWidth="1"/>
    <col min="2549" max="2549" width="5.5546875" style="1" customWidth="1"/>
    <col min="2550" max="2550" width="15.5546875" style="1" customWidth="1"/>
    <col min="2551" max="2551" width="15.44140625" style="1" customWidth="1"/>
    <col min="2552" max="2552" width="14.33203125" style="1" customWidth="1"/>
    <col min="2553" max="2553" width="22.6640625" style="1" customWidth="1"/>
    <col min="2554" max="2795" width="9.109375" style="1"/>
    <col min="2796" max="2796" width="3.109375" style="1" customWidth="1"/>
    <col min="2797" max="2797" width="28.44140625" style="1" customWidth="1"/>
    <col min="2798" max="2798" width="5.88671875" style="1" customWidth="1"/>
    <col min="2799" max="2799" width="6.33203125" style="1" customWidth="1"/>
    <col min="2800" max="2800" width="8.6640625" style="1" customWidth="1"/>
    <col min="2801" max="2801" width="9" style="1" customWidth="1"/>
    <col min="2802" max="2804" width="7.33203125" style="1" customWidth="1"/>
    <col min="2805" max="2805" width="5.5546875" style="1" customWidth="1"/>
    <col min="2806" max="2806" width="15.5546875" style="1" customWidth="1"/>
    <col min="2807" max="2807" width="15.44140625" style="1" customWidth="1"/>
    <col min="2808" max="2808" width="14.33203125" style="1" customWidth="1"/>
    <col min="2809" max="2809" width="22.6640625" style="1" customWidth="1"/>
    <col min="2810" max="3051" width="9.109375" style="1"/>
    <col min="3052" max="3052" width="3.109375" style="1" customWidth="1"/>
    <col min="3053" max="3053" width="28.44140625" style="1" customWidth="1"/>
    <col min="3054" max="3054" width="5.88671875" style="1" customWidth="1"/>
    <col min="3055" max="3055" width="6.33203125" style="1" customWidth="1"/>
    <col min="3056" max="3056" width="8.6640625" style="1" customWidth="1"/>
    <col min="3057" max="3057" width="9" style="1" customWidth="1"/>
    <col min="3058" max="3060" width="7.33203125" style="1" customWidth="1"/>
    <col min="3061" max="3061" width="5.5546875" style="1" customWidth="1"/>
    <col min="3062" max="3062" width="15.5546875" style="1" customWidth="1"/>
    <col min="3063" max="3063" width="15.44140625" style="1" customWidth="1"/>
    <col min="3064" max="3064" width="14.33203125" style="1" customWidth="1"/>
    <col min="3065" max="3065" width="22.6640625" style="1" customWidth="1"/>
    <col min="3066" max="3307" width="9.109375" style="1"/>
    <col min="3308" max="3308" width="3.109375" style="1" customWidth="1"/>
    <col min="3309" max="3309" width="28.44140625" style="1" customWidth="1"/>
    <col min="3310" max="3310" width="5.88671875" style="1" customWidth="1"/>
    <col min="3311" max="3311" width="6.33203125" style="1" customWidth="1"/>
    <col min="3312" max="3312" width="8.6640625" style="1" customWidth="1"/>
    <col min="3313" max="3313" width="9" style="1" customWidth="1"/>
    <col min="3314" max="3316" width="7.33203125" style="1" customWidth="1"/>
    <col min="3317" max="3317" width="5.5546875" style="1" customWidth="1"/>
    <col min="3318" max="3318" width="15.5546875" style="1" customWidth="1"/>
    <col min="3319" max="3319" width="15.44140625" style="1" customWidth="1"/>
    <col min="3320" max="3320" width="14.33203125" style="1" customWidth="1"/>
    <col min="3321" max="3321" width="22.6640625" style="1" customWidth="1"/>
    <col min="3322" max="3563" width="9.109375" style="1"/>
    <col min="3564" max="3564" width="3.109375" style="1" customWidth="1"/>
    <col min="3565" max="3565" width="28.44140625" style="1" customWidth="1"/>
    <col min="3566" max="3566" width="5.88671875" style="1" customWidth="1"/>
    <col min="3567" max="3567" width="6.33203125" style="1" customWidth="1"/>
    <col min="3568" max="3568" width="8.6640625" style="1" customWidth="1"/>
    <col min="3569" max="3569" width="9" style="1" customWidth="1"/>
    <col min="3570" max="3572" width="7.33203125" style="1" customWidth="1"/>
    <col min="3573" max="3573" width="5.5546875" style="1" customWidth="1"/>
    <col min="3574" max="3574" width="15.5546875" style="1" customWidth="1"/>
    <col min="3575" max="3575" width="15.44140625" style="1" customWidth="1"/>
    <col min="3576" max="3576" width="14.33203125" style="1" customWidth="1"/>
    <col min="3577" max="3577" width="22.6640625" style="1" customWidth="1"/>
    <col min="3578" max="3819" width="9.109375" style="1"/>
    <col min="3820" max="3820" width="3.109375" style="1" customWidth="1"/>
    <col min="3821" max="3821" width="28.44140625" style="1" customWidth="1"/>
    <col min="3822" max="3822" width="5.88671875" style="1" customWidth="1"/>
    <col min="3823" max="3823" width="6.33203125" style="1" customWidth="1"/>
    <col min="3824" max="3824" width="8.6640625" style="1" customWidth="1"/>
    <col min="3825" max="3825" width="9" style="1" customWidth="1"/>
    <col min="3826" max="3828" width="7.33203125" style="1" customWidth="1"/>
    <col min="3829" max="3829" width="5.5546875" style="1" customWidth="1"/>
    <col min="3830" max="3830" width="15.5546875" style="1" customWidth="1"/>
    <col min="3831" max="3831" width="15.44140625" style="1" customWidth="1"/>
    <col min="3832" max="3832" width="14.33203125" style="1" customWidth="1"/>
    <col min="3833" max="3833" width="22.6640625" style="1" customWidth="1"/>
    <col min="3834" max="4075" width="9.109375" style="1"/>
    <col min="4076" max="4076" width="3.109375" style="1" customWidth="1"/>
    <col min="4077" max="4077" width="28.44140625" style="1" customWidth="1"/>
    <col min="4078" max="4078" width="5.88671875" style="1" customWidth="1"/>
    <col min="4079" max="4079" width="6.33203125" style="1" customWidth="1"/>
    <col min="4080" max="4080" width="8.6640625" style="1" customWidth="1"/>
    <col min="4081" max="4081" width="9" style="1" customWidth="1"/>
    <col min="4082" max="4084" width="7.33203125" style="1" customWidth="1"/>
    <col min="4085" max="4085" width="5.5546875" style="1" customWidth="1"/>
    <col min="4086" max="4086" width="15.5546875" style="1" customWidth="1"/>
    <col min="4087" max="4087" width="15.44140625" style="1" customWidth="1"/>
    <col min="4088" max="4088" width="14.33203125" style="1" customWidth="1"/>
    <col min="4089" max="4089" width="22.6640625" style="1" customWidth="1"/>
    <col min="4090" max="4331" width="9.109375" style="1"/>
    <col min="4332" max="4332" width="3.109375" style="1" customWidth="1"/>
    <col min="4333" max="4333" width="28.44140625" style="1" customWidth="1"/>
    <col min="4334" max="4334" width="5.88671875" style="1" customWidth="1"/>
    <col min="4335" max="4335" width="6.33203125" style="1" customWidth="1"/>
    <col min="4336" max="4336" width="8.6640625" style="1" customWidth="1"/>
    <col min="4337" max="4337" width="9" style="1" customWidth="1"/>
    <col min="4338" max="4340" width="7.33203125" style="1" customWidth="1"/>
    <col min="4341" max="4341" width="5.5546875" style="1" customWidth="1"/>
    <col min="4342" max="4342" width="15.5546875" style="1" customWidth="1"/>
    <col min="4343" max="4343" width="15.44140625" style="1" customWidth="1"/>
    <col min="4344" max="4344" width="14.33203125" style="1" customWidth="1"/>
    <col min="4345" max="4345" width="22.6640625" style="1" customWidth="1"/>
    <col min="4346" max="4587" width="9.109375" style="1"/>
    <col min="4588" max="4588" width="3.109375" style="1" customWidth="1"/>
    <col min="4589" max="4589" width="28.44140625" style="1" customWidth="1"/>
    <col min="4590" max="4590" width="5.88671875" style="1" customWidth="1"/>
    <col min="4591" max="4591" width="6.33203125" style="1" customWidth="1"/>
    <col min="4592" max="4592" width="8.6640625" style="1" customWidth="1"/>
    <col min="4593" max="4593" width="9" style="1" customWidth="1"/>
    <col min="4594" max="4596" width="7.33203125" style="1" customWidth="1"/>
    <col min="4597" max="4597" width="5.5546875" style="1" customWidth="1"/>
    <col min="4598" max="4598" width="15.5546875" style="1" customWidth="1"/>
    <col min="4599" max="4599" width="15.44140625" style="1" customWidth="1"/>
    <col min="4600" max="4600" width="14.33203125" style="1" customWidth="1"/>
    <col min="4601" max="4601" width="22.6640625" style="1" customWidth="1"/>
    <col min="4602" max="4843" width="9.109375" style="1"/>
    <col min="4844" max="4844" width="3.109375" style="1" customWidth="1"/>
    <col min="4845" max="4845" width="28.44140625" style="1" customWidth="1"/>
    <col min="4846" max="4846" width="5.88671875" style="1" customWidth="1"/>
    <col min="4847" max="4847" width="6.33203125" style="1" customWidth="1"/>
    <col min="4848" max="4848" width="8.6640625" style="1" customWidth="1"/>
    <col min="4849" max="4849" width="9" style="1" customWidth="1"/>
    <col min="4850" max="4852" width="7.33203125" style="1" customWidth="1"/>
    <col min="4853" max="4853" width="5.5546875" style="1" customWidth="1"/>
    <col min="4854" max="4854" width="15.5546875" style="1" customWidth="1"/>
    <col min="4855" max="4855" width="15.44140625" style="1" customWidth="1"/>
    <col min="4856" max="4856" width="14.33203125" style="1" customWidth="1"/>
    <col min="4857" max="4857" width="22.6640625" style="1" customWidth="1"/>
    <col min="4858" max="5099" width="9.109375" style="1"/>
    <col min="5100" max="5100" width="3.109375" style="1" customWidth="1"/>
    <col min="5101" max="5101" width="28.44140625" style="1" customWidth="1"/>
    <col min="5102" max="5102" width="5.88671875" style="1" customWidth="1"/>
    <col min="5103" max="5103" width="6.33203125" style="1" customWidth="1"/>
    <col min="5104" max="5104" width="8.6640625" style="1" customWidth="1"/>
    <col min="5105" max="5105" width="9" style="1" customWidth="1"/>
    <col min="5106" max="5108" width="7.33203125" style="1" customWidth="1"/>
    <col min="5109" max="5109" width="5.5546875" style="1" customWidth="1"/>
    <col min="5110" max="5110" width="15.5546875" style="1" customWidth="1"/>
    <col min="5111" max="5111" width="15.44140625" style="1" customWidth="1"/>
    <col min="5112" max="5112" width="14.33203125" style="1" customWidth="1"/>
    <col min="5113" max="5113" width="22.6640625" style="1" customWidth="1"/>
    <col min="5114" max="5355" width="9.109375" style="1"/>
    <col min="5356" max="5356" width="3.109375" style="1" customWidth="1"/>
    <col min="5357" max="5357" width="28.44140625" style="1" customWidth="1"/>
    <col min="5358" max="5358" width="5.88671875" style="1" customWidth="1"/>
    <col min="5359" max="5359" width="6.33203125" style="1" customWidth="1"/>
    <col min="5360" max="5360" width="8.6640625" style="1" customWidth="1"/>
    <col min="5361" max="5361" width="9" style="1" customWidth="1"/>
    <col min="5362" max="5364" width="7.33203125" style="1" customWidth="1"/>
    <col min="5365" max="5365" width="5.5546875" style="1" customWidth="1"/>
    <col min="5366" max="5366" width="15.5546875" style="1" customWidth="1"/>
    <col min="5367" max="5367" width="15.44140625" style="1" customWidth="1"/>
    <col min="5368" max="5368" width="14.33203125" style="1" customWidth="1"/>
    <col min="5369" max="5369" width="22.6640625" style="1" customWidth="1"/>
    <col min="5370" max="5611" width="9.109375" style="1"/>
    <col min="5612" max="5612" width="3.109375" style="1" customWidth="1"/>
    <col min="5613" max="5613" width="28.44140625" style="1" customWidth="1"/>
    <col min="5614" max="5614" width="5.88671875" style="1" customWidth="1"/>
    <col min="5615" max="5615" width="6.33203125" style="1" customWidth="1"/>
    <col min="5616" max="5616" width="8.6640625" style="1" customWidth="1"/>
    <col min="5617" max="5617" width="9" style="1" customWidth="1"/>
    <col min="5618" max="5620" width="7.33203125" style="1" customWidth="1"/>
    <col min="5621" max="5621" width="5.5546875" style="1" customWidth="1"/>
    <col min="5622" max="5622" width="15.5546875" style="1" customWidth="1"/>
    <col min="5623" max="5623" width="15.44140625" style="1" customWidth="1"/>
    <col min="5624" max="5624" width="14.33203125" style="1" customWidth="1"/>
    <col min="5625" max="5625" width="22.6640625" style="1" customWidth="1"/>
    <col min="5626" max="5867" width="9.109375" style="1"/>
    <col min="5868" max="5868" width="3.109375" style="1" customWidth="1"/>
    <col min="5869" max="5869" width="28.44140625" style="1" customWidth="1"/>
    <col min="5870" max="5870" width="5.88671875" style="1" customWidth="1"/>
    <col min="5871" max="5871" width="6.33203125" style="1" customWidth="1"/>
    <col min="5872" max="5872" width="8.6640625" style="1" customWidth="1"/>
    <col min="5873" max="5873" width="9" style="1" customWidth="1"/>
    <col min="5874" max="5876" width="7.33203125" style="1" customWidth="1"/>
    <col min="5877" max="5877" width="5.5546875" style="1" customWidth="1"/>
    <col min="5878" max="5878" width="15.5546875" style="1" customWidth="1"/>
    <col min="5879" max="5879" width="15.44140625" style="1" customWidth="1"/>
    <col min="5880" max="5880" width="14.33203125" style="1" customWidth="1"/>
    <col min="5881" max="5881" width="22.6640625" style="1" customWidth="1"/>
    <col min="5882" max="6123" width="9.109375" style="1"/>
    <col min="6124" max="6124" width="3.109375" style="1" customWidth="1"/>
    <col min="6125" max="6125" width="28.44140625" style="1" customWidth="1"/>
    <col min="6126" max="6126" width="5.88671875" style="1" customWidth="1"/>
    <col min="6127" max="6127" width="6.33203125" style="1" customWidth="1"/>
    <col min="6128" max="6128" width="8.6640625" style="1" customWidth="1"/>
    <col min="6129" max="6129" width="9" style="1" customWidth="1"/>
    <col min="6130" max="6132" width="7.33203125" style="1" customWidth="1"/>
    <col min="6133" max="6133" width="5.5546875" style="1" customWidth="1"/>
    <col min="6134" max="6134" width="15.5546875" style="1" customWidth="1"/>
    <col min="6135" max="6135" width="15.44140625" style="1" customWidth="1"/>
    <col min="6136" max="6136" width="14.33203125" style="1" customWidth="1"/>
    <col min="6137" max="6137" width="22.6640625" style="1" customWidth="1"/>
    <col min="6138" max="6379" width="9.109375" style="1"/>
    <col min="6380" max="6380" width="3.109375" style="1" customWidth="1"/>
    <col min="6381" max="6381" width="28.44140625" style="1" customWidth="1"/>
    <col min="6382" max="6382" width="5.88671875" style="1" customWidth="1"/>
    <col min="6383" max="6383" width="6.33203125" style="1" customWidth="1"/>
    <col min="6384" max="6384" width="8.6640625" style="1" customWidth="1"/>
    <col min="6385" max="6385" width="9" style="1" customWidth="1"/>
    <col min="6386" max="6388" width="7.33203125" style="1" customWidth="1"/>
    <col min="6389" max="6389" width="5.5546875" style="1" customWidth="1"/>
    <col min="6390" max="6390" width="15.5546875" style="1" customWidth="1"/>
    <col min="6391" max="6391" width="15.44140625" style="1" customWidth="1"/>
    <col min="6392" max="6392" width="14.33203125" style="1" customWidth="1"/>
    <col min="6393" max="6393" width="22.6640625" style="1" customWidth="1"/>
    <col min="6394" max="6635" width="9.109375" style="1"/>
    <col min="6636" max="6636" width="3.109375" style="1" customWidth="1"/>
    <col min="6637" max="6637" width="28.44140625" style="1" customWidth="1"/>
    <col min="6638" max="6638" width="5.88671875" style="1" customWidth="1"/>
    <col min="6639" max="6639" width="6.33203125" style="1" customWidth="1"/>
    <col min="6640" max="6640" width="8.6640625" style="1" customWidth="1"/>
    <col min="6641" max="6641" width="9" style="1" customWidth="1"/>
    <col min="6642" max="6644" width="7.33203125" style="1" customWidth="1"/>
    <col min="6645" max="6645" width="5.5546875" style="1" customWidth="1"/>
    <col min="6646" max="6646" width="15.5546875" style="1" customWidth="1"/>
    <col min="6647" max="6647" width="15.44140625" style="1" customWidth="1"/>
    <col min="6648" max="6648" width="14.33203125" style="1" customWidth="1"/>
    <col min="6649" max="6649" width="22.6640625" style="1" customWidth="1"/>
    <col min="6650" max="6891" width="9.109375" style="1"/>
    <col min="6892" max="6892" width="3.109375" style="1" customWidth="1"/>
    <col min="6893" max="6893" width="28.44140625" style="1" customWidth="1"/>
    <col min="6894" max="6894" width="5.88671875" style="1" customWidth="1"/>
    <col min="6895" max="6895" width="6.33203125" style="1" customWidth="1"/>
    <col min="6896" max="6896" width="8.6640625" style="1" customWidth="1"/>
    <col min="6897" max="6897" width="9" style="1" customWidth="1"/>
    <col min="6898" max="6900" width="7.33203125" style="1" customWidth="1"/>
    <col min="6901" max="6901" width="5.5546875" style="1" customWidth="1"/>
    <col min="6902" max="6902" width="15.5546875" style="1" customWidth="1"/>
    <col min="6903" max="6903" width="15.44140625" style="1" customWidth="1"/>
    <col min="6904" max="6904" width="14.33203125" style="1" customWidth="1"/>
    <col min="6905" max="6905" width="22.6640625" style="1" customWidth="1"/>
    <col min="6906" max="7147" width="9.109375" style="1"/>
    <col min="7148" max="7148" width="3.109375" style="1" customWidth="1"/>
    <col min="7149" max="7149" width="28.44140625" style="1" customWidth="1"/>
    <col min="7150" max="7150" width="5.88671875" style="1" customWidth="1"/>
    <col min="7151" max="7151" width="6.33203125" style="1" customWidth="1"/>
    <col min="7152" max="7152" width="8.6640625" style="1" customWidth="1"/>
    <col min="7153" max="7153" width="9" style="1" customWidth="1"/>
    <col min="7154" max="7156" width="7.33203125" style="1" customWidth="1"/>
    <col min="7157" max="7157" width="5.5546875" style="1" customWidth="1"/>
    <col min="7158" max="7158" width="15.5546875" style="1" customWidth="1"/>
    <col min="7159" max="7159" width="15.44140625" style="1" customWidth="1"/>
    <col min="7160" max="7160" width="14.33203125" style="1" customWidth="1"/>
    <col min="7161" max="7161" width="22.6640625" style="1" customWidth="1"/>
    <col min="7162" max="7403" width="9.109375" style="1"/>
    <col min="7404" max="7404" width="3.109375" style="1" customWidth="1"/>
    <col min="7405" max="7405" width="28.44140625" style="1" customWidth="1"/>
    <col min="7406" max="7406" width="5.88671875" style="1" customWidth="1"/>
    <col min="7407" max="7407" width="6.33203125" style="1" customWidth="1"/>
    <col min="7408" max="7408" width="8.6640625" style="1" customWidth="1"/>
    <col min="7409" max="7409" width="9" style="1" customWidth="1"/>
    <col min="7410" max="7412" width="7.33203125" style="1" customWidth="1"/>
    <col min="7413" max="7413" width="5.5546875" style="1" customWidth="1"/>
    <col min="7414" max="7414" width="15.5546875" style="1" customWidth="1"/>
    <col min="7415" max="7415" width="15.44140625" style="1" customWidth="1"/>
    <col min="7416" max="7416" width="14.33203125" style="1" customWidth="1"/>
    <col min="7417" max="7417" width="22.6640625" style="1" customWidth="1"/>
    <col min="7418" max="7659" width="9.109375" style="1"/>
    <col min="7660" max="7660" width="3.109375" style="1" customWidth="1"/>
    <col min="7661" max="7661" width="28.44140625" style="1" customWidth="1"/>
    <col min="7662" max="7662" width="5.88671875" style="1" customWidth="1"/>
    <col min="7663" max="7663" width="6.33203125" style="1" customWidth="1"/>
    <col min="7664" max="7664" width="8.6640625" style="1" customWidth="1"/>
    <col min="7665" max="7665" width="9" style="1" customWidth="1"/>
    <col min="7666" max="7668" width="7.33203125" style="1" customWidth="1"/>
    <col min="7669" max="7669" width="5.5546875" style="1" customWidth="1"/>
    <col min="7670" max="7670" width="15.5546875" style="1" customWidth="1"/>
    <col min="7671" max="7671" width="15.44140625" style="1" customWidth="1"/>
    <col min="7672" max="7672" width="14.33203125" style="1" customWidth="1"/>
    <col min="7673" max="7673" width="22.6640625" style="1" customWidth="1"/>
    <col min="7674" max="7915" width="9.109375" style="1"/>
    <col min="7916" max="7916" width="3.109375" style="1" customWidth="1"/>
    <col min="7917" max="7917" width="28.44140625" style="1" customWidth="1"/>
    <col min="7918" max="7918" width="5.88671875" style="1" customWidth="1"/>
    <col min="7919" max="7919" width="6.33203125" style="1" customWidth="1"/>
    <col min="7920" max="7920" width="8.6640625" style="1" customWidth="1"/>
    <col min="7921" max="7921" width="9" style="1" customWidth="1"/>
    <col min="7922" max="7924" width="7.33203125" style="1" customWidth="1"/>
    <col min="7925" max="7925" width="5.5546875" style="1" customWidth="1"/>
    <col min="7926" max="7926" width="15.5546875" style="1" customWidth="1"/>
    <col min="7927" max="7927" width="15.44140625" style="1" customWidth="1"/>
    <col min="7928" max="7928" width="14.33203125" style="1" customWidth="1"/>
    <col min="7929" max="7929" width="22.6640625" style="1" customWidth="1"/>
    <col min="7930" max="8171" width="9.109375" style="1"/>
    <col min="8172" max="8172" width="3.109375" style="1" customWidth="1"/>
    <col min="8173" max="8173" width="28.44140625" style="1" customWidth="1"/>
    <col min="8174" max="8174" width="5.88671875" style="1" customWidth="1"/>
    <col min="8175" max="8175" width="6.33203125" style="1" customWidth="1"/>
    <col min="8176" max="8176" width="8.6640625" style="1" customWidth="1"/>
    <col min="8177" max="8177" width="9" style="1" customWidth="1"/>
    <col min="8178" max="8180" width="7.33203125" style="1" customWidth="1"/>
    <col min="8181" max="8181" width="5.5546875" style="1" customWidth="1"/>
    <col min="8182" max="8182" width="15.5546875" style="1" customWidth="1"/>
    <col min="8183" max="8183" width="15.44140625" style="1" customWidth="1"/>
    <col min="8184" max="8184" width="14.33203125" style="1" customWidth="1"/>
    <col min="8185" max="8185" width="22.6640625" style="1" customWidth="1"/>
    <col min="8186" max="8427" width="9.109375" style="1"/>
    <col min="8428" max="8428" width="3.109375" style="1" customWidth="1"/>
    <col min="8429" max="8429" width="28.44140625" style="1" customWidth="1"/>
    <col min="8430" max="8430" width="5.88671875" style="1" customWidth="1"/>
    <col min="8431" max="8431" width="6.33203125" style="1" customWidth="1"/>
    <col min="8432" max="8432" width="8.6640625" style="1" customWidth="1"/>
    <col min="8433" max="8433" width="9" style="1" customWidth="1"/>
    <col min="8434" max="8436" width="7.33203125" style="1" customWidth="1"/>
    <col min="8437" max="8437" width="5.5546875" style="1" customWidth="1"/>
    <col min="8438" max="8438" width="15.5546875" style="1" customWidth="1"/>
    <col min="8439" max="8439" width="15.44140625" style="1" customWidth="1"/>
    <col min="8440" max="8440" width="14.33203125" style="1" customWidth="1"/>
    <col min="8441" max="8441" width="22.6640625" style="1" customWidth="1"/>
    <col min="8442" max="8683" width="9.109375" style="1"/>
    <col min="8684" max="8684" width="3.109375" style="1" customWidth="1"/>
    <col min="8685" max="8685" width="28.44140625" style="1" customWidth="1"/>
    <col min="8686" max="8686" width="5.88671875" style="1" customWidth="1"/>
    <col min="8687" max="8687" width="6.33203125" style="1" customWidth="1"/>
    <col min="8688" max="8688" width="8.6640625" style="1" customWidth="1"/>
    <col min="8689" max="8689" width="9" style="1" customWidth="1"/>
    <col min="8690" max="8692" width="7.33203125" style="1" customWidth="1"/>
    <col min="8693" max="8693" width="5.5546875" style="1" customWidth="1"/>
    <col min="8694" max="8694" width="15.5546875" style="1" customWidth="1"/>
    <col min="8695" max="8695" width="15.44140625" style="1" customWidth="1"/>
    <col min="8696" max="8696" width="14.33203125" style="1" customWidth="1"/>
    <col min="8697" max="8697" width="22.6640625" style="1" customWidth="1"/>
    <col min="8698" max="8939" width="9.109375" style="1"/>
    <col min="8940" max="8940" width="3.109375" style="1" customWidth="1"/>
    <col min="8941" max="8941" width="28.44140625" style="1" customWidth="1"/>
    <col min="8942" max="8942" width="5.88671875" style="1" customWidth="1"/>
    <col min="8943" max="8943" width="6.33203125" style="1" customWidth="1"/>
    <col min="8944" max="8944" width="8.6640625" style="1" customWidth="1"/>
    <col min="8945" max="8945" width="9" style="1" customWidth="1"/>
    <col min="8946" max="8948" width="7.33203125" style="1" customWidth="1"/>
    <col min="8949" max="8949" width="5.5546875" style="1" customWidth="1"/>
    <col min="8950" max="8950" width="15.5546875" style="1" customWidth="1"/>
    <col min="8951" max="8951" width="15.44140625" style="1" customWidth="1"/>
    <col min="8952" max="8952" width="14.33203125" style="1" customWidth="1"/>
    <col min="8953" max="8953" width="22.6640625" style="1" customWidth="1"/>
    <col min="8954" max="9195" width="9.109375" style="1"/>
    <col min="9196" max="9196" width="3.109375" style="1" customWidth="1"/>
    <col min="9197" max="9197" width="28.44140625" style="1" customWidth="1"/>
    <col min="9198" max="9198" width="5.88671875" style="1" customWidth="1"/>
    <col min="9199" max="9199" width="6.33203125" style="1" customWidth="1"/>
    <col min="9200" max="9200" width="8.6640625" style="1" customWidth="1"/>
    <col min="9201" max="9201" width="9" style="1" customWidth="1"/>
    <col min="9202" max="9204" width="7.33203125" style="1" customWidth="1"/>
    <col min="9205" max="9205" width="5.5546875" style="1" customWidth="1"/>
    <col min="9206" max="9206" width="15.5546875" style="1" customWidth="1"/>
    <col min="9207" max="9207" width="15.44140625" style="1" customWidth="1"/>
    <col min="9208" max="9208" width="14.33203125" style="1" customWidth="1"/>
    <col min="9209" max="9209" width="22.6640625" style="1" customWidth="1"/>
    <col min="9210" max="9451" width="9.109375" style="1"/>
    <col min="9452" max="9452" width="3.109375" style="1" customWidth="1"/>
    <col min="9453" max="9453" width="28.44140625" style="1" customWidth="1"/>
    <col min="9454" max="9454" width="5.88671875" style="1" customWidth="1"/>
    <col min="9455" max="9455" width="6.33203125" style="1" customWidth="1"/>
    <col min="9456" max="9456" width="8.6640625" style="1" customWidth="1"/>
    <col min="9457" max="9457" width="9" style="1" customWidth="1"/>
    <col min="9458" max="9460" width="7.33203125" style="1" customWidth="1"/>
    <col min="9461" max="9461" width="5.5546875" style="1" customWidth="1"/>
    <col min="9462" max="9462" width="15.5546875" style="1" customWidth="1"/>
    <col min="9463" max="9463" width="15.44140625" style="1" customWidth="1"/>
    <col min="9464" max="9464" width="14.33203125" style="1" customWidth="1"/>
    <col min="9465" max="9465" width="22.6640625" style="1" customWidth="1"/>
    <col min="9466" max="9707" width="9.109375" style="1"/>
    <col min="9708" max="9708" width="3.109375" style="1" customWidth="1"/>
    <col min="9709" max="9709" width="28.44140625" style="1" customWidth="1"/>
    <col min="9710" max="9710" width="5.88671875" style="1" customWidth="1"/>
    <col min="9711" max="9711" width="6.33203125" style="1" customWidth="1"/>
    <col min="9712" max="9712" width="8.6640625" style="1" customWidth="1"/>
    <col min="9713" max="9713" width="9" style="1" customWidth="1"/>
    <col min="9714" max="9716" width="7.33203125" style="1" customWidth="1"/>
    <col min="9717" max="9717" width="5.5546875" style="1" customWidth="1"/>
    <col min="9718" max="9718" width="15.5546875" style="1" customWidth="1"/>
    <col min="9719" max="9719" width="15.44140625" style="1" customWidth="1"/>
    <col min="9720" max="9720" width="14.33203125" style="1" customWidth="1"/>
    <col min="9721" max="9721" width="22.6640625" style="1" customWidth="1"/>
    <col min="9722" max="9963" width="9.109375" style="1"/>
    <col min="9964" max="9964" width="3.109375" style="1" customWidth="1"/>
    <col min="9965" max="9965" width="28.44140625" style="1" customWidth="1"/>
    <col min="9966" max="9966" width="5.88671875" style="1" customWidth="1"/>
    <col min="9967" max="9967" width="6.33203125" style="1" customWidth="1"/>
    <col min="9968" max="9968" width="8.6640625" style="1" customWidth="1"/>
    <col min="9969" max="9969" width="9" style="1" customWidth="1"/>
    <col min="9970" max="9972" width="7.33203125" style="1" customWidth="1"/>
    <col min="9973" max="9973" width="5.5546875" style="1" customWidth="1"/>
    <col min="9974" max="9974" width="15.5546875" style="1" customWidth="1"/>
    <col min="9975" max="9975" width="15.44140625" style="1" customWidth="1"/>
    <col min="9976" max="9976" width="14.33203125" style="1" customWidth="1"/>
    <col min="9977" max="9977" width="22.6640625" style="1" customWidth="1"/>
    <col min="9978" max="10219" width="9.109375" style="1"/>
    <col min="10220" max="10220" width="3.109375" style="1" customWidth="1"/>
    <col min="10221" max="10221" width="28.44140625" style="1" customWidth="1"/>
    <col min="10222" max="10222" width="5.88671875" style="1" customWidth="1"/>
    <col min="10223" max="10223" width="6.33203125" style="1" customWidth="1"/>
    <col min="10224" max="10224" width="8.6640625" style="1" customWidth="1"/>
    <col min="10225" max="10225" width="9" style="1" customWidth="1"/>
    <col min="10226" max="10228" width="7.33203125" style="1" customWidth="1"/>
    <col min="10229" max="10229" width="5.5546875" style="1" customWidth="1"/>
    <col min="10230" max="10230" width="15.5546875" style="1" customWidth="1"/>
    <col min="10231" max="10231" width="15.44140625" style="1" customWidth="1"/>
    <col min="10232" max="10232" width="14.33203125" style="1" customWidth="1"/>
    <col min="10233" max="10233" width="22.6640625" style="1" customWidth="1"/>
    <col min="10234" max="10475" width="9.109375" style="1"/>
    <col min="10476" max="10476" width="3.109375" style="1" customWidth="1"/>
    <col min="10477" max="10477" width="28.44140625" style="1" customWidth="1"/>
    <col min="10478" max="10478" width="5.88671875" style="1" customWidth="1"/>
    <col min="10479" max="10479" width="6.33203125" style="1" customWidth="1"/>
    <col min="10480" max="10480" width="8.6640625" style="1" customWidth="1"/>
    <col min="10481" max="10481" width="9" style="1" customWidth="1"/>
    <col min="10482" max="10484" width="7.33203125" style="1" customWidth="1"/>
    <col min="10485" max="10485" width="5.5546875" style="1" customWidth="1"/>
    <col min="10486" max="10486" width="15.5546875" style="1" customWidth="1"/>
    <col min="10487" max="10487" width="15.44140625" style="1" customWidth="1"/>
    <col min="10488" max="10488" width="14.33203125" style="1" customWidth="1"/>
    <col min="10489" max="10489" width="22.6640625" style="1" customWidth="1"/>
    <col min="10490" max="10731" width="9.109375" style="1"/>
    <col min="10732" max="10732" width="3.109375" style="1" customWidth="1"/>
    <col min="10733" max="10733" width="28.44140625" style="1" customWidth="1"/>
    <col min="10734" max="10734" width="5.88671875" style="1" customWidth="1"/>
    <col min="10735" max="10735" width="6.33203125" style="1" customWidth="1"/>
    <col min="10736" max="10736" width="8.6640625" style="1" customWidth="1"/>
    <col min="10737" max="10737" width="9" style="1" customWidth="1"/>
    <col min="10738" max="10740" width="7.33203125" style="1" customWidth="1"/>
    <col min="10741" max="10741" width="5.5546875" style="1" customWidth="1"/>
    <col min="10742" max="10742" width="15.5546875" style="1" customWidth="1"/>
    <col min="10743" max="10743" width="15.44140625" style="1" customWidth="1"/>
    <col min="10744" max="10744" width="14.33203125" style="1" customWidth="1"/>
    <col min="10745" max="10745" width="22.6640625" style="1" customWidth="1"/>
    <col min="10746" max="10987" width="9.109375" style="1"/>
    <col min="10988" max="10988" width="3.109375" style="1" customWidth="1"/>
    <col min="10989" max="10989" width="28.44140625" style="1" customWidth="1"/>
    <col min="10990" max="10990" width="5.88671875" style="1" customWidth="1"/>
    <col min="10991" max="10991" width="6.33203125" style="1" customWidth="1"/>
    <col min="10992" max="10992" width="8.6640625" style="1" customWidth="1"/>
    <col min="10993" max="10993" width="9" style="1" customWidth="1"/>
    <col min="10994" max="10996" width="7.33203125" style="1" customWidth="1"/>
    <col min="10997" max="10997" width="5.5546875" style="1" customWidth="1"/>
    <col min="10998" max="10998" width="15.5546875" style="1" customWidth="1"/>
    <col min="10999" max="10999" width="15.44140625" style="1" customWidth="1"/>
    <col min="11000" max="11000" width="14.33203125" style="1" customWidth="1"/>
    <col min="11001" max="11001" width="22.6640625" style="1" customWidth="1"/>
    <col min="11002" max="11243" width="9.109375" style="1"/>
    <col min="11244" max="11244" width="3.109375" style="1" customWidth="1"/>
    <col min="11245" max="11245" width="28.44140625" style="1" customWidth="1"/>
    <col min="11246" max="11246" width="5.88671875" style="1" customWidth="1"/>
    <col min="11247" max="11247" width="6.33203125" style="1" customWidth="1"/>
    <col min="11248" max="11248" width="8.6640625" style="1" customWidth="1"/>
    <col min="11249" max="11249" width="9" style="1" customWidth="1"/>
    <col min="11250" max="11252" width="7.33203125" style="1" customWidth="1"/>
    <col min="11253" max="11253" width="5.5546875" style="1" customWidth="1"/>
    <col min="11254" max="11254" width="15.5546875" style="1" customWidth="1"/>
    <col min="11255" max="11255" width="15.44140625" style="1" customWidth="1"/>
    <col min="11256" max="11256" width="14.33203125" style="1" customWidth="1"/>
    <col min="11257" max="11257" width="22.6640625" style="1" customWidth="1"/>
    <col min="11258" max="11499" width="9.109375" style="1"/>
    <col min="11500" max="11500" width="3.109375" style="1" customWidth="1"/>
    <col min="11501" max="11501" width="28.44140625" style="1" customWidth="1"/>
    <col min="11502" max="11502" width="5.88671875" style="1" customWidth="1"/>
    <col min="11503" max="11503" width="6.33203125" style="1" customWidth="1"/>
    <col min="11504" max="11504" width="8.6640625" style="1" customWidth="1"/>
    <col min="11505" max="11505" width="9" style="1" customWidth="1"/>
    <col min="11506" max="11508" width="7.33203125" style="1" customWidth="1"/>
    <col min="11509" max="11509" width="5.5546875" style="1" customWidth="1"/>
    <col min="11510" max="11510" width="15.5546875" style="1" customWidth="1"/>
    <col min="11511" max="11511" width="15.44140625" style="1" customWidth="1"/>
    <col min="11512" max="11512" width="14.33203125" style="1" customWidth="1"/>
    <col min="11513" max="11513" width="22.6640625" style="1" customWidth="1"/>
    <col min="11514" max="11755" width="9.109375" style="1"/>
    <col min="11756" max="11756" width="3.109375" style="1" customWidth="1"/>
    <col min="11757" max="11757" width="28.44140625" style="1" customWidth="1"/>
    <col min="11758" max="11758" width="5.88671875" style="1" customWidth="1"/>
    <col min="11759" max="11759" width="6.33203125" style="1" customWidth="1"/>
    <col min="11760" max="11760" width="8.6640625" style="1" customWidth="1"/>
    <col min="11761" max="11761" width="9" style="1" customWidth="1"/>
    <col min="11762" max="11764" width="7.33203125" style="1" customWidth="1"/>
    <col min="11765" max="11765" width="5.5546875" style="1" customWidth="1"/>
    <col min="11766" max="11766" width="15.5546875" style="1" customWidth="1"/>
    <col min="11767" max="11767" width="15.44140625" style="1" customWidth="1"/>
    <col min="11768" max="11768" width="14.33203125" style="1" customWidth="1"/>
    <col min="11769" max="11769" width="22.6640625" style="1" customWidth="1"/>
    <col min="11770" max="12011" width="9.109375" style="1"/>
    <col min="12012" max="12012" width="3.109375" style="1" customWidth="1"/>
    <col min="12013" max="12013" width="28.44140625" style="1" customWidth="1"/>
    <col min="12014" max="12014" width="5.88671875" style="1" customWidth="1"/>
    <col min="12015" max="12015" width="6.33203125" style="1" customWidth="1"/>
    <col min="12016" max="12016" width="8.6640625" style="1" customWidth="1"/>
    <col min="12017" max="12017" width="9" style="1" customWidth="1"/>
    <col min="12018" max="12020" width="7.33203125" style="1" customWidth="1"/>
    <col min="12021" max="12021" width="5.5546875" style="1" customWidth="1"/>
    <col min="12022" max="12022" width="15.5546875" style="1" customWidth="1"/>
    <col min="12023" max="12023" width="15.44140625" style="1" customWidth="1"/>
    <col min="12024" max="12024" width="14.33203125" style="1" customWidth="1"/>
    <col min="12025" max="12025" width="22.6640625" style="1" customWidth="1"/>
    <col min="12026" max="12267" width="9.109375" style="1"/>
    <col min="12268" max="12268" width="3.109375" style="1" customWidth="1"/>
    <col min="12269" max="12269" width="28.44140625" style="1" customWidth="1"/>
    <col min="12270" max="12270" width="5.88671875" style="1" customWidth="1"/>
    <col min="12271" max="12271" width="6.33203125" style="1" customWidth="1"/>
    <col min="12272" max="12272" width="8.6640625" style="1" customWidth="1"/>
    <col min="12273" max="12273" width="9" style="1" customWidth="1"/>
    <col min="12274" max="12276" width="7.33203125" style="1" customWidth="1"/>
    <col min="12277" max="12277" width="5.5546875" style="1" customWidth="1"/>
    <col min="12278" max="12278" width="15.5546875" style="1" customWidth="1"/>
    <col min="12279" max="12279" width="15.44140625" style="1" customWidth="1"/>
    <col min="12280" max="12280" width="14.33203125" style="1" customWidth="1"/>
    <col min="12281" max="12281" width="22.6640625" style="1" customWidth="1"/>
    <col min="12282" max="12523" width="9.109375" style="1"/>
    <col min="12524" max="12524" width="3.109375" style="1" customWidth="1"/>
    <col min="12525" max="12525" width="28.44140625" style="1" customWidth="1"/>
    <col min="12526" max="12526" width="5.88671875" style="1" customWidth="1"/>
    <col min="12527" max="12527" width="6.33203125" style="1" customWidth="1"/>
    <col min="12528" max="12528" width="8.6640625" style="1" customWidth="1"/>
    <col min="12529" max="12529" width="9" style="1" customWidth="1"/>
    <col min="12530" max="12532" width="7.33203125" style="1" customWidth="1"/>
    <col min="12533" max="12533" width="5.5546875" style="1" customWidth="1"/>
    <col min="12534" max="12534" width="15.5546875" style="1" customWidth="1"/>
    <col min="12535" max="12535" width="15.44140625" style="1" customWidth="1"/>
    <col min="12536" max="12536" width="14.33203125" style="1" customWidth="1"/>
    <col min="12537" max="12537" width="22.6640625" style="1" customWidth="1"/>
    <col min="12538" max="12779" width="9.109375" style="1"/>
    <col min="12780" max="12780" width="3.109375" style="1" customWidth="1"/>
    <col min="12781" max="12781" width="28.44140625" style="1" customWidth="1"/>
    <col min="12782" max="12782" width="5.88671875" style="1" customWidth="1"/>
    <col min="12783" max="12783" width="6.33203125" style="1" customWidth="1"/>
    <col min="12784" max="12784" width="8.6640625" style="1" customWidth="1"/>
    <col min="12785" max="12785" width="9" style="1" customWidth="1"/>
    <col min="12786" max="12788" width="7.33203125" style="1" customWidth="1"/>
    <col min="12789" max="12789" width="5.5546875" style="1" customWidth="1"/>
    <col min="12790" max="12790" width="15.5546875" style="1" customWidth="1"/>
    <col min="12791" max="12791" width="15.44140625" style="1" customWidth="1"/>
    <col min="12792" max="12792" width="14.33203125" style="1" customWidth="1"/>
    <col min="12793" max="12793" width="22.6640625" style="1" customWidth="1"/>
    <col min="12794" max="13035" width="9.109375" style="1"/>
    <col min="13036" max="13036" width="3.109375" style="1" customWidth="1"/>
    <col min="13037" max="13037" width="28.44140625" style="1" customWidth="1"/>
    <col min="13038" max="13038" width="5.88671875" style="1" customWidth="1"/>
    <col min="13039" max="13039" width="6.33203125" style="1" customWidth="1"/>
    <col min="13040" max="13040" width="8.6640625" style="1" customWidth="1"/>
    <col min="13041" max="13041" width="9" style="1" customWidth="1"/>
    <col min="13042" max="13044" width="7.33203125" style="1" customWidth="1"/>
    <col min="13045" max="13045" width="5.5546875" style="1" customWidth="1"/>
    <col min="13046" max="13046" width="15.5546875" style="1" customWidth="1"/>
    <col min="13047" max="13047" width="15.44140625" style="1" customWidth="1"/>
    <col min="13048" max="13048" width="14.33203125" style="1" customWidth="1"/>
    <col min="13049" max="13049" width="22.6640625" style="1" customWidth="1"/>
    <col min="13050" max="13291" width="9.109375" style="1"/>
    <col min="13292" max="13292" width="3.109375" style="1" customWidth="1"/>
    <col min="13293" max="13293" width="28.44140625" style="1" customWidth="1"/>
    <col min="13294" max="13294" width="5.88671875" style="1" customWidth="1"/>
    <col min="13295" max="13295" width="6.33203125" style="1" customWidth="1"/>
    <col min="13296" max="13296" width="8.6640625" style="1" customWidth="1"/>
    <col min="13297" max="13297" width="9" style="1" customWidth="1"/>
    <col min="13298" max="13300" width="7.33203125" style="1" customWidth="1"/>
    <col min="13301" max="13301" width="5.5546875" style="1" customWidth="1"/>
    <col min="13302" max="13302" width="15.5546875" style="1" customWidth="1"/>
    <col min="13303" max="13303" width="15.44140625" style="1" customWidth="1"/>
    <col min="13304" max="13304" width="14.33203125" style="1" customWidth="1"/>
    <col min="13305" max="13305" width="22.6640625" style="1" customWidth="1"/>
    <col min="13306" max="13547" width="9.109375" style="1"/>
    <col min="13548" max="13548" width="3.109375" style="1" customWidth="1"/>
    <col min="13549" max="13549" width="28.44140625" style="1" customWidth="1"/>
    <col min="13550" max="13550" width="5.88671875" style="1" customWidth="1"/>
    <col min="13551" max="13551" width="6.33203125" style="1" customWidth="1"/>
    <col min="13552" max="13552" width="8.6640625" style="1" customWidth="1"/>
    <col min="13553" max="13553" width="9" style="1" customWidth="1"/>
    <col min="13554" max="13556" width="7.33203125" style="1" customWidth="1"/>
    <col min="13557" max="13557" width="5.5546875" style="1" customWidth="1"/>
    <col min="13558" max="13558" width="15.5546875" style="1" customWidth="1"/>
    <col min="13559" max="13559" width="15.44140625" style="1" customWidth="1"/>
    <col min="13560" max="13560" width="14.33203125" style="1" customWidth="1"/>
    <col min="13561" max="13561" width="22.6640625" style="1" customWidth="1"/>
    <col min="13562" max="13803" width="9.109375" style="1"/>
    <col min="13804" max="13804" width="3.109375" style="1" customWidth="1"/>
    <col min="13805" max="13805" width="28.44140625" style="1" customWidth="1"/>
    <col min="13806" max="13806" width="5.88671875" style="1" customWidth="1"/>
    <col min="13807" max="13807" width="6.33203125" style="1" customWidth="1"/>
    <col min="13808" max="13808" width="8.6640625" style="1" customWidth="1"/>
    <col min="13809" max="13809" width="9" style="1" customWidth="1"/>
    <col min="13810" max="13812" width="7.33203125" style="1" customWidth="1"/>
    <col min="13813" max="13813" width="5.5546875" style="1" customWidth="1"/>
    <col min="13814" max="13814" width="15.5546875" style="1" customWidth="1"/>
    <col min="13815" max="13815" width="15.44140625" style="1" customWidth="1"/>
    <col min="13816" max="13816" width="14.33203125" style="1" customWidth="1"/>
    <col min="13817" max="13817" width="22.6640625" style="1" customWidth="1"/>
    <col min="13818" max="14059" width="9.109375" style="1"/>
    <col min="14060" max="14060" width="3.109375" style="1" customWidth="1"/>
    <col min="14061" max="14061" width="28.44140625" style="1" customWidth="1"/>
    <col min="14062" max="14062" width="5.88671875" style="1" customWidth="1"/>
    <col min="14063" max="14063" width="6.33203125" style="1" customWidth="1"/>
    <col min="14064" max="14064" width="8.6640625" style="1" customWidth="1"/>
    <col min="14065" max="14065" width="9" style="1" customWidth="1"/>
    <col min="14066" max="14068" width="7.33203125" style="1" customWidth="1"/>
    <col min="14069" max="14069" width="5.5546875" style="1" customWidth="1"/>
    <col min="14070" max="14070" width="15.5546875" style="1" customWidth="1"/>
    <col min="14071" max="14071" width="15.44140625" style="1" customWidth="1"/>
    <col min="14072" max="14072" width="14.33203125" style="1" customWidth="1"/>
    <col min="14073" max="14073" width="22.6640625" style="1" customWidth="1"/>
    <col min="14074" max="14315" width="9.109375" style="1"/>
    <col min="14316" max="14316" width="3.109375" style="1" customWidth="1"/>
    <col min="14317" max="14317" width="28.44140625" style="1" customWidth="1"/>
    <col min="14318" max="14318" width="5.88671875" style="1" customWidth="1"/>
    <col min="14319" max="14319" width="6.33203125" style="1" customWidth="1"/>
    <col min="14320" max="14320" width="8.6640625" style="1" customWidth="1"/>
    <col min="14321" max="14321" width="9" style="1" customWidth="1"/>
    <col min="14322" max="14324" width="7.33203125" style="1" customWidth="1"/>
    <col min="14325" max="14325" width="5.5546875" style="1" customWidth="1"/>
    <col min="14326" max="14326" width="15.5546875" style="1" customWidth="1"/>
    <col min="14327" max="14327" width="15.44140625" style="1" customWidth="1"/>
    <col min="14328" max="14328" width="14.33203125" style="1" customWidth="1"/>
    <col min="14329" max="14329" width="22.6640625" style="1" customWidth="1"/>
    <col min="14330" max="14571" width="9.109375" style="1"/>
    <col min="14572" max="14572" width="3.109375" style="1" customWidth="1"/>
    <col min="14573" max="14573" width="28.44140625" style="1" customWidth="1"/>
    <col min="14574" max="14574" width="5.88671875" style="1" customWidth="1"/>
    <col min="14575" max="14575" width="6.33203125" style="1" customWidth="1"/>
    <col min="14576" max="14576" width="8.6640625" style="1" customWidth="1"/>
    <col min="14577" max="14577" width="9" style="1" customWidth="1"/>
    <col min="14578" max="14580" width="7.33203125" style="1" customWidth="1"/>
    <col min="14581" max="14581" width="5.5546875" style="1" customWidth="1"/>
    <col min="14582" max="14582" width="15.5546875" style="1" customWidth="1"/>
    <col min="14583" max="14583" width="15.44140625" style="1" customWidth="1"/>
    <col min="14584" max="14584" width="14.33203125" style="1" customWidth="1"/>
    <col min="14585" max="14585" width="22.6640625" style="1" customWidth="1"/>
    <col min="14586" max="14827" width="9.109375" style="1"/>
    <col min="14828" max="14828" width="3.109375" style="1" customWidth="1"/>
    <col min="14829" max="14829" width="28.44140625" style="1" customWidth="1"/>
    <col min="14830" max="14830" width="5.88671875" style="1" customWidth="1"/>
    <col min="14831" max="14831" width="6.33203125" style="1" customWidth="1"/>
    <col min="14832" max="14832" width="8.6640625" style="1" customWidth="1"/>
    <col min="14833" max="14833" width="9" style="1" customWidth="1"/>
    <col min="14834" max="14836" width="7.33203125" style="1" customWidth="1"/>
    <col min="14837" max="14837" width="5.5546875" style="1" customWidth="1"/>
    <col min="14838" max="14838" width="15.5546875" style="1" customWidth="1"/>
    <col min="14839" max="14839" width="15.44140625" style="1" customWidth="1"/>
    <col min="14840" max="14840" width="14.33203125" style="1" customWidth="1"/>
    <col min="14841" max="14841" width="22.6640625" style="1" customWidth="1"/>
    <col min="14842" max="15083" width="9.109375" style="1"/>
    <col min="15084" max="15084" width="3.109375" style="1" customWidth="1"/>
    <col min="15085" max="15085" width="28.44140625" style="1" customWidth="1"/>
    <col min="15086" max="15086" width="5.88671875" style="1" customWidth="1"/>
    <col min="15087" max="15087" width="6.33203125" style="1" customWidth="1"/>
    <col min="15088" max="15088" width="8.6640625" style="1" customWidth="1"/>
    <col min="15089" max="15089" width="9" style="1" customWidth="1"/>
    <col min="15090" max="15092" width="7.33203125" style="1" customWidth="1"/>
    <col min="15093" max="15093" width="5.5546875" style="1" customWidth="1"/>
    <col min="15094" max="15094" width="15.5546875" style="1" customWidth="1"/>
    <col min="15095" max="15095" width="15.44140625" style="1" customWidth="1"/>
    <col min="15096" max="15096" width="14.33203125" style="1" customWidth="1"/>
    <col min="15097" max="15097" width="22.6640625" style="1" customWidth="1"/>
    <col min="15098" max="15339" width="9.109375" style="1"/>
    <col min="15340" max="15340" width="3.109375" style="1" customWidth="1"/>
    <col min="15341" max="15341" width="28.44140625" style="1" customWidth="1"/>
    <col min="15342" max="15342" width="5.88671875" style="1" customWidth="1"/>
    <col min="15343" max="15343" width="6.33203125" style="1" customWidth="1"/>
    <col min="15344" max="15344" width="8.6640625" style="1" customWidth="1"/>
    <col min="15345" max="15345" width="9" style="1" customWidth="1"/>
    <col min="15346" max="15348" width="7.33203125" style="1" customWidth="1"/>
    <col min="15349" max="15349" width="5.5546875" style="1" customWidth="1"/>
    <col min="15350" max="15350" width="15.5546875" style="1" customWidth="1"/>
    <col min="15351" max="15351" width="15.44140625" style="1" customWidth="1"/>
    <col min="15352" max="15352" width="14.33203125" style="1" customWidth="1"/>
    <col min="15353" max="15353" width="22.6640625" style="1" customWidth="1"/>
    <col min="15354" max="15595" width="9.109375" style="1"/>
    <col min="15596" max="15596" width="3.109375" style="1" customWidth="1"/>
    <col min="15597" max="15597" width="28.44140625" style="1" customWidth="1"/>
    <col min="15598" max="15598" width="5.88671875" style="1" customWidth="1"/>
    <col min="15599" max="15599" width="6.33203125" style="1" customWidth="1"/>
    <col min="15600" max="15600" width="8.6640625" style="1" customWidth="1"/>
    <col min="15601" max="15601" width="9" style="1" customWidth="1"/>
    <col min="15602" max="15604" width="7.33203125" style="1" customWidth="1"/>
    <col min="15605" max="15605" width="5.5546875" style="1" customWidth="1"/>
    <col min="15606" max="15606" width="15.5546875" style="1" customWidth="1"/>
    <col min="15607" max="15607" width="15.44140625" style="1" customWidth="1"/>
    <col min="15608" max="15608" width="14.33203125" style="1" customWidth="1"/>
    <col min="15609" max="15609" width="22.6640625" style="1" customWidth="1"/>
    <col min="15610" max="15851" width="9.109375" style="1"/>
    <col min="15852" max="15852" width="3.109375" style="1" customWidth="1"/>
    <col min="15853" max="15853" width="28.44140625" style="1" customWidth="1"/>
    <col min="15854" max="15854" width="5.88671875" style="1" customWidth="1"/>
    <col min="15855" max="15855" width="6.33203125" style="1" customWidth="1"/>
    <col min="15856" max="15856" width="8.6640625" style="1" customWidth="1"/>
    <col min="15857" max="15857" width="9" style="1" customWidth="1"/>
    <col min="15858" max="15860" width="7.33203125" style="1" customWidth="1"/>
    <col min="15861" max="15861" width="5.5546875" style="1" customWidth="1"/>
    <col min="15862" max="15862" width="15.5546875" style="1" customWidth="1"/>
    <col min="15863" max="15863" width="15.44140625" style="1" customWidth="1"/>
    <col min="15864" max="15864" width="14.33203125" style="1" customWidth="1"/>
    <col min="15865" max="15865" width="22.6640625" style="1" customWidth="1"/>
    <col min="15866" max="16107" width="9.109375" style="1"/>
    <col min="16108" max="16108" width="3.109375" style="1" customWidth="1"/>
    <col min="16109" max="16109" width="28.44140625" style="1" customWidth="1"/>
    <col min="16110" max="16110" width="5.88671875" style="1" customWidth="1"/>
    <col min="16111" max="16111" width="6.33203125" style="1" customWidth="1"/>
    <col min="16112" max="16112" width="8.6640625" style="1" customWidth="1"/>
    <col min="16113" max="16113" width="9" style="1" customWidth="1"/>
    <col min="16114" max="16116" width="7.33203125" style="1" customWidth="1"/>
    <col min="16117" max="16117" width="5.5546875" style="1" customWidth="1"/>
    <col min="16118" max="16118" width="15.5546875" style="1" customWidth="1"/>
    <col min="16119" max="16119" width="15.44140625" style="1" customWidth="1"/>
    <col min="16120" max="16120" width="14.33203125" style="1" customWidth="1"/>
    <col min="16121" max="16121" width="22.6640625" style="1" customWidth="1"/>
    <col min="16122" max="16384" width="9.109375" style="1"/>
  </cols>
  <sheetData>
    <row r="1" spans="1:19" x14ac:dyDescent="0.25">
      <c r="A1" s="126" t="s">
        <v>37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Q1" s="39" t="s">
        <v>35</v>
      </c>
    </row>
    <row r="2" spans="1:19" x14ac:dyDescent="0.25">
      <c r="A2" s="128" t="s">
        <v>15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1:19" ht="12.75" customHeight="1" x14ac:dyDescent="0.25">
      <c r="A3" s="129" t="s">
        <v>19</v>
      </c>
      <c r="B3" s="129" t="s">
        <v>1</v>
      </c>
      <c r="C3" s="129" t="s">
        <v>2</v>
      </c>
      <c r="D3" s="129" t="s">
        <v>0</v>
      </c>
      <c r="E3" s="129" t="s">
        <v>3</v>
      </c>
      <c r="F3" s="129"/>
      <c r="G3" s="129"/>
      <c r="H3" s="130" t="s">
        <v>8</v>
      </c>
      <c r="I3" s="130"/>
      <c r="J3" s="130"/>
      <c r="K3" s="131" t="s">
        <v>5</v>
      </c>
      <c r="L3" s="131" t="s">
        <v>7</v>
      </c>
      <c r="M3" s="131" t="s">
        <v>6</v>
      </c>
      <c r="N3" s="131" t="s">
        <v>13</v>
      </c>
      <c r="O3" s="132" t="s">
        <v>24</v>
      </c>
    </row>
    <row r="4" spans="1:19" ht="152.25" customHeight="1" x14ac:dyDescent="0.25">
      <c r="A4" s="129"/>
      <c r="B4" s="129"/>
      <c r="C4" s="129"/>
      <c r="D4" s="129"/>
      <c r="E4" s="19" t="s">
        <v>10</v>
      </c>
      <c r="F4" s="19" t="s">
        <v>11</v>
      </c>
      <c r="G4" s="19" t="s">
        <v>9</v>
      </c>
      <c r="H4" s="20" t="s">
        <v>12</v>
      </c>
      <c r="I4" s="20" t="s">
        <v>4</v>
      </c>
      <c r="J4" s="20" t="s">
        <v>25</v>
      </c>
      <c r="K4" s="131"/>
      <c r="L4" s="131"/>
      <c r="M4" s="131"/>
      <c r="N4" s="131"/>
      <c r="O4" s="132"/>
      <c r="P4" s="10" t="s">
        <v>22</v>
      </c>
      <c r="Q4" s="10" t="s">
        <v>36</v>
      </c>
      <c r="R4" s="10" t="s">
        <v>23</v>
      </c>
      <c r="S4" s="18" t="s">
        <v>93</v>
      </c>
    </row>
    <row r="5" spans="1:19" ht="42" customHeight="1" x14ac:dyDescent="0.25">
      <c r="A5" s="98">
        <v>49</v>
      </c>
      <c r="B5" s="75" t="s">
        <v>30</v>
      </c>
      <c r="C5" s="76" t="s">
        <v>20</v>
      </c>
      <c r="D5" s="76">
        <v>5400</v>
      </c>
      <c r="E5" s="77">
        <v>170</v>
      </c>
      <c r="F5" s="77">
        <v>171</v>
      </c>
      <c r="G5" s="77">
        <v>175</v>
      </c>
      <c r="H5" s="77">
        <f t="shared" ref="H5:H18" si="0">AVERAGE(E5:G5)</f>
        <v>172</v>
      </c>
      <c r="I5" s="78">
        <f t="shared" ref="I5:I18" si="1">STDEV(E5:G5)</f>
        <v>2.65</v>
      </c>
      <c r="J5" s="78">
        <f t="shared" ref="J5:J18" si="2">I5/H5*100</f>
        <v>1.54</v>
      </c>
      <c r="K5" s="78">
        <f t="shared" ref="K5:K18" si="3">SUM(H5)</f>
        <v>172</v>
      </c>
      <c r="L5" s="79">
        <v>0</v>
      </c>
      <c r="M5" s="78">
        <f t="shared" ref="M5:M18" si="4">L5*K5</f>
        <v>0</v>
      </c>
      <c r="N5" s="78">
        <f t="shared" ref="N5:N11" si="5">ROUNDDOWN((H5+M5),0)</f>
        <v>172</v>
      </c>
      <c r="O5" s="80">
        <f t="shared" ref="O5:O11" si="6">N5*D5</f>
        <v>928800</v>
      </c>
      <c r="P5" s="81">
        <f t="shared" ref="P5:P11" si="7">D5*E5</f>
        <v>918000</v>
      </c>
      <c r="Q5" s="81">
        <f t="shared" ref="Q5:Q11" si="8">D5*F5</f>
        <v>923400</v>
      </c>
      <c r="R5" s="81">
        <f t="shared" ref="R5:R11" si="9">D5*G5</f>
        <v>945000</v>
      </c>
      <c r="S5" s="82" t="s">
        <v>108</v>
      </c>
    </row>
    <row r="6" spans="1:19" ht="42" customHeight="1" x14ac:dyDescent="0.25">
      <c r="A6" s="98">
        <v>50</v>
      </c>
      <c r="B6" s="75" t="s">
        <v>30</v>
      </c>
      <c r="C6" s="76" t="s">
        <v>20</v>
      </c>
      <c r="D6" s="76">
        <v>1800</v>
      </c>
      <c r="E6" s="77">
        <v>318</v>
      </c>
      <c r="F6" s="77">
        <v>328</v>
      </c>
      <c r="G6" s="77">
        <v>320</v>
      </c>
      <c r="H6" s="77">
        <f t="shared" si="0"/>
        <v>322</v>
      </c>
      <c r="I6" s="78">
        <f t="shared" si="1"/>
        <v>5.29</v>
      </c>
      <c r="J6" s="78">
        <f t="shared" si="2"/>
        <v>1.64</v>
      </c>
      <c r="K6" s="78">
        <f t="shared" si="3"/>
        <v>322</v>
      </c>
      <c r="L6" s="79">
        <v>0</v>
      </c>
      <c r="M6" s="83">
        <f t="shared" si="4"/>
        <v>0</v>
      </c>
      <c r="N6" s="78">
        <f t="shared" si="5"/>
        <v>322</v>
      </c>
      <c r="O6" s="80">
        <f t="shared" si="6"/>
        <v>579600</v>
      </c>
      <c r="P6" s="81">
        <f t="shared" si="7"/>
        <v>572400</v>
      </c>
      <c r="Q6" s="81">
        <f t="shared" si="8"/>
        <v>590400</v>
      </c>
      <c r="R6" s="81">
        <f t="shared" si="9"/>
        <v>576000</v>
      </c>
      <c r="S6" s="82" t="s">
        <v>108</v>
      </c>
    </row>
    <row r="7" spans="1:19" ht="75" customHeight="1" x14ac:dyDescent="0.25">
      <c r="A7" s="99">
        <v>53</v>
      </c>
      <c r="B7" s="85" t="s">
        <v>32</v>
      </c>
      <c r="C7" s="76" t="s">
        <v>20</v>
      </c>
      <c r="D7" s="86">
        <v>3</v>
      </c>
      <c r="E7" s="87">
        <v>38300</v>
      </c>
      <c r="F7" s="87">
        <v>38390</v>
      </c>
      <c r="G7" s="87">
        <v>38315</v>
      </c>
      <c r="H7" s="87">
        <f t="shared" si="0"/>
        <v>38335</v>
      </c>
      <c r="I7" s="88">
        <f t="shared" si="1"/>
        <v>48.22</v>
      </c>
      <c r="J7" s="88">
        <f t="shared" si="2"/>
        <v>0.13</v>
      </c>
      <c r="K7" s="88">
        <f t="shared" si="3"/>
        <v>38335</v>
      </c>
      <c r="L7" s="89">
        <v>0</v>
      </c>
      <c r="M7" s="88">
        <f t="shared" si="4"/>
        <v>0</v>
      </c>
      <c r="N7" s="88">
        <f t="shared" si="5"/>
        <v>38335</v>
      </c>
      <c r="O7" s="90">
        <f t="shared" si="6"/>
        <v>115005</v>
      </c>
      <c r="P7" s="91">
        <f t="shared" si="7"/>
        <v>114900</v>
      </c>
      <c r="Q7" s="91">
        <f t="shared" si="8"/>
        <v>115170</v>
      </c>
      <c r="R7" s="91">
        <f t="shared" si="9"/>
        <v>114945</v>
      </c>
      <c r="S7" s="82" t="s">
        <v>104</v>
      </c>
    </row>
    <row r="8" spans="1:19" ht="62.25" customHeight="1" x14ac:dyDescent="0.25">
      <c r="A8" s="99">
        <v>54</v>
      </c>
      <c r="B8" s="92" t="s">
        <v>32</v>
      </c>
      <c r="C8" s="76" t="s">
        <v>20</v>
      </c>
      <c r="D8" s="86">
        <v>3</v>
      </c>
      <c r="E8" s="87">
        <v>39900</v>
      </c>
      <c r="F8" s="87">
        <v>39980</v>
      </c>
      <c r="G8" s="87">
        <v>40000</v>
      </c>
      <c r="H8" s="87">
        <f t="shared" si="0"/>
        <v>39960</v>
      </c>
      <c r="I8" s="88">
        <f t="shared" si="1"/>
        <v>52.92</v>
      </c>
      <c r="J8" s="88">
        <f t="shared" si="2"/>
        <v>0.13</v>
      </c>
      <c r="K8" s="88">
        <f t="shared" si="3"/>
        <v>39960</v>
      </c>
      <c r="L8" s="89">
        <v>0</v>
      </c>
      <c r="M8" s="93">
        <f t="shared" si="4"/>
        <v>0</v>
      </c>
      <c r="N8" s="88">
        <f t="shared" si="5"/>
        <v>39960</v>
      </c>
      <c r="O8" s="90">
        <f t="shared" si="6"/>
        <v>119880</v>
      </c>
      <c r="P8" s="91">
        <f t="shared" si="7"/>
        <v>119700</v>
      </c>
      <c r="Q8" s="91">
        <f t="shared" si="8"/>
        <v>119940</v>
      </c>
      <c r="R8" s="91">
        <f t="shared" si="9"/>
        <v>120000</v>
      </c>
      <c r="S8" s="82" t="s">
        <v>108</v>
      </c>
    </row>
    <row r="9" spans="1:19" ht="75" customHeight="1" x14ac:dyDescent="0.25">
      <c r="A9" s="99">
        <v>55</v>
      </c>
      <c r="B9" s="92" t="s">
        <v>32</v>
      </c>
      <c r="C9" s="76" t="s">
        <v>20</v>
      </c>
      <c r="D9" s="86">
        <v>30</v>
      </c>
      <c r="E9" s="87">
        <v>5700</v>
      </c>
      <c r="F9" s="87">
        <v>6000</v>
      </c>
      <c r="G9" s="87">
        <v>5850</v>
      </c>
      <c r="H9" s="87">
        <f t="shared" si="0"/>
        <v>5850</v>
      </c>
      <c r="I9" s="88">
        <f t="shared" si="1"/>
        <v>150</v>
      </c>
      <c r="J9" s="88">
        <f t="shared" si="2"/>
        <v>2.56</v>
      </c>
      <c r="K9" s="88">
        <f t="shared" si="3"/>
        <v>5850</v>
      </c>
      <c r="L9" s="89">
        <v>0</v>
      </c>
      <c r="M9" s="88">
        <f t="shared" si="4"/>
        <v>0</v>
      </c>
      <c r="N9" s="88">
        <f t="shared" si="5"/>
        <v>5850</v>
      </c>
      <c r="O9" s="90">
        <f t="shared" si="6"/>
        <v>175500</v>
      </c>
      <c r="P9" s="91">
        <f t="shared" si="7"/>
        <v>171000</v>
      </c>
      <c r="Q9" s="91">
        <f t="shared" si="8"/>
        <v>180000</v>
      </c>
      <c r="R9" s="91">
        <f t="shared" si="9"/>
        <v>175500</v>
      </c>
      <c r="S9" s="82" t="s">
        <v>108</v>
      </c>
    </row>
    <row r="10" spans="1:19" ht="42" customHeight="1" x14ac:dyDescent="0.25">
      <c r="A10" s="99">
        <v>59</v>
      </c>
      <c r="B10" s="92" t="s">
        <v>69</v>
      </c>
      <c r="C10" s="76" t="s">
        <v>20</v>
      </c>
      <c r="D10" s="86">
        <v>10</v>
      </c>
      <c r="E10" s="87">
        <v>10400</v>
      </c>
      <c r="F10" s="87">
        <v>10499</v>
      </c>
      <c r="G10" s="87">
        <v>10460</v>
      </c>
      <c r="H10" s="87">
        <f t="shared" si="0"/>
        <v>10453</v>
      </c>
      <c r="I10" s="88">
        <f t="shared" si="1"/>
        <v>49.87</v>
      </c>
      <c r="J10" s="88">
        <f t="shared" si="2"/>
        <v>0.48</v>
      </c>
      <c r="K10" s="88">
        <f t="shared" si="3"/>
        <v>10453</v>
      </c>
      <c r="L10" s="89">
        <v>0</v>
      </c>
      <c r="M10" s="88">
        <f t="shared" si="4"/>
        <v>0</v>
      </c>
      <c r="N10" s="88">
        <f t="shared" si="5"/>
        <v>10453</v>
      </c>
      <c r="O10" s="90">
        <f t="shared" si="6"/>
        <v>104530</v>
      </c>
      <c r="P10" s="91">
        <f t="shared" si="7"/>
        <v>104000</v>
      </c>
      <c r="Q10" s="91">
        <f t="shared" si="8"/>
        <v>104990</v>
      </c>
      <c r="R10" s="91">
        <f t="shared" si="9"/>
        <v>104600</v>
      </c>
      <c r="S10" s="82" t="s">
        <v>104</v>
      </c>
    </row>
    <row r="11" spans="1:19" ht="42" customHeight="1" x14ac:dyDescent="0.25">
      <c r="A11" s="99">
        <v>60</v>
      </c>
      <c r="B11" s="92" t="s">
        <v>70</v>
      </c>
      <c r="C11" s="76" t="s">
        <v>20</v>
      </c>
      <c r="D11" s="86">
        <v>15</v>
      </c>
      <c r="E11" s="87">
        <v>31400</v>
      </c>
      <c r="F11" s="87">
        <v>31519</v>
      </c>
      <c r="G11" s="87">
        <v>31500</v>
      </c>
      <c r="H11" s="87">
        <f t="shared" si="0"/>
        <v>31473</v>
      </c>
      <c r="I11" s="88">
        <f t="shared" si="1"/>
        <v>63.93</v>
      </c>
      <c r="J11" s="88">
        <f t="shared" si="2"/>
        <v>0.2</v>
      </c>
      <c r="K11" s="88">
        <f t="shared" si="3"/>
        <v>31473</v>
      </c>
      <c r="L11" s="89">
        <v>0</v>
      </c>
      <c r="M11" s="93">
        <f t="shared" si="4"/>
        <v>0</v>
      </c>
      <c r="N11" s="88">
        <f t="shared" si="5"/>
        <v>31473</v>
      </c>
      <c r="O11" s="90">
        <f t="shared" si="6"/>
        <v>472095</v>
      </c>
      <c r="P11" s="91">
        <f t="shared" si="7"/>
        <v>471000</v>
      </c>
      <c r="Q11" s="91">
        <f t="shared" si="8"/>
        <v>472785</v>
      </c>
      <c r="R11" s="91">
        <f t="shared" si="9"/>
        <v>472500</v>
      </c>
      <c r="S11" s="82" t="s">
        <v>108</v>
      </c>
    </row>
    <row r="12" spans="1:19" ht="42" customHeight="1" x14ac:dyDescent="0.25">
      <c r="A12" s="99">
        <v>68</v>
      </c>
      <c r="B12" s="92" t="s">
        <v>76</v>
      </c>
      <c r="C12" s="76" t="s">
        <v>20</v>
      </c>
      <c r="D12" s="86">
        <v>10</v>
      </c>
      <c r="E12" s="87">
        <v>20000</v>
      </c>
      <c r="F12" s="87">
        <v>20247</v>
      </c>
      <c r="G12" s="87">
        <v>20200</v>
      </c>
      <c r="H12" s="87">
        <f t="shared" si="0"/>
        <v>20149</v>
      </c>
      <c r="I12" s="88">
        <f t="shared" si="1"/>
        <v>131.16</v>
      </c>
      <c r="J12" s="88">
        <f t="shared" si="2"/>
        <v>0.65</v>
      </c>
      <c r="K12" s="88">
        <f t="shared" si="3"/>
        <v>20149</v>
      </c>
      <c r="L12" s="89">
        <v>0</v>
      </c>
      <c r="M12" s="93">
        <f t="shared" si="4"/>
        <v>0</v>
      </c>
      <c r="N12" s="88">
        <f t="shared" ref="N12:N18" si="10">ROUNDDOWN((H12+M12),0)</f>
        <v>20149</v>
      </c>
      <c r="O12" s="90">
        <f t="shared" ref="O12:O18" si="11">N12*D12</f>
        <v>201490</v>
      </c>
      <c r="P12" s="91">
        <f t="shared" ref="P12:P18" si="12">D12*E12</f>
        <v>200000</v>
      </c>
      <c r="Q12" s="91">
        <f t="shared" ref="Q12:Q18" si="13">D12*F12</f>
        <v>202470</v>
      </c>
      <c r="R12" s="91">
        <f t="shared" ref="R12:R18" si="14">D12*G12</f>
        <v>202000</v>
      </c>
      <c r="S12" s="82" t="s">
        <v>108</v>
      </c>
    </row>
    <row r="13" spans="1:19" ht="42" customHeight="1" x14ac:dyDescent="0.25">
      <c r="A13" s="99">
        <v>69</v>
      </c>
      <c r="B13" s="92" t="s">
        <v>76</v>
      </c>
      <c r="C13" s="76" t="s">
        <v>20</v>
      </c>
      <c r="D13" s="86">
        <v>10</v>
      </c>
      <c r="E13" s="87">
        <v>11000</v>
      </c>
      <c r="F13" s="87">
        <v>11278</v>
      </c>
      <c r="G13" s="87">
        <v>11250</v>
      </c>
      <c r="H13" s="87">
        <f t="shared" si="0"/>
        <v>11176</v>
      </c>
      <c r="I13" s="88">
        <f t="shared" si="1"/>
        <v>153.06</v>
      </c>
      <c r="J13" s="88">
        <f t="shared" si="2"/>
        <v>1.37</v>
      </c>
      <c r="K13" s="88">
        <f t="shared" si="3"/>
        <v>11176</v>
      </c>
      <c r="L13" s="89">
        <v>0</v>
      </c>
      <c r="M13" s="88">
        <f t="shared" si="4"/>
        <v>0</v>
      </c>
      <c r="N13" s="88">
        <f t="shared" si="10"/>
        <v>11176</v>
      </c>
      <c r="O13" s="90">
        <f t="shared" si="11"/>
        <v>111760</v>
      </c>
      <c r="P13" s="91">
        <f t="shared" si="12"/>
        <v>110000</v>
      </c>
      <c r="Q13" s="91">
        <f t="shared" si="13"/>
        <v>112780</v>
      </c>
      <c r="R13" s="91">
        <f t="shared" si="14"/>
        <v>112500</v>
      </c>
      <c r="S13" s="82" t="s">
        <v>108</v>
      </c>
    </row>
    <row r="14" spans="1:19" ht="53.25" customHeight="1" x14ac:dyDescent="0.25">
      <c r="A14" s="99">
        <v>71</v>
      </c>
      <c r="B14" s="92" t="s">
        <v>78</v>
      </c>
      <c r="C14" s="76" t="s">
        <v>20</v>
      </c>
      <c r="D14" s="86">
        <v>396</v>
      </c>
      <c r="E14" s="87">
        <v>1750</v>
      </c>
      <c r="F14" s="87">
        <v>1820</v>
      </c>
      <c r="G14" s="87">
        <v>1800</v>
      </c>
      <c r="H14" s="87">
        <f t="shared" si="0"/>
        <v>1790</v>
      </c>
      <c r="I14" s="88">
        <f t="shared" si="1"/>
        <v>36.06</v>
      </c>
      <c r="J14" s="88">
        <f t="shared" si="2"/>
        <v>2.0099999999999998</v>
      </c>
      <c r="K14" s="88">
        <f t="shared" si="3"/>
        <v>1790</v>
      </c>
      <c r="L14" s="89">
        <v>0</v>
      </c>
      <c r="M14" s="88">
        <f t="shared" si="4"/>
        <v>0</v>
      </c>
      <c r="N14" s="88">
        <f t="shared" si="10"/>
        <v>1790</v>
      </c>
      <c r="O14" s="90">
        <f t="shared" si="11"/>
        <v>708840</v>
      </c>
      <c r="P14" s="91">
        <f t="shared" si="12"/>
        <v>693000</v>
      </c>
      <c r="Q14" s="91">
        <f t="shared" si="13"/>
        <v>720720</v>
      </c>
      <c r="R14" s="91">
        <f t="shared" si="14"/>
        <v>712800</v>
      </c>
      <c r="S14" s="82" t="s">
        <v>108</v>
      </c>
    </row>
    <row r="15" spans="1:19" ht="46.5" customHeight="1" x14ac:dyDescent="0.25">
      <c r="A15" s="99">
        <v>76</v>
      </c>
      <c r="B15" s="85" t="s">
        <v>82</v>
      </c>
      <c r="C15" s="76" t="s">
        <v>20</v>
      </c>
      <c r="D15" s="86">
        <v>16920</v>
      </c>
      <c r="E15" s="94">
        <v>103</v>
      </c>
      <c r="F15" s="87">
        <v>123</v>
      </c>
      <c r="G15" s="87">
        <v>110</v>
      </c>
      <c r="H15" s="87">
        <f t="shared" si="0"/>
        <v>112</v>
      </c>
      <c r="I15" s="88">
        <f t="shared" si="1"/>
        <v>10.15</v>
      </c>
      <c r="J15" s="88">
        <f t="shared" si="2"/>
        <v>9.06</v>
      </c>
      <c r="K15" s="88">
        <f t="shared" si="3"/>
        <v>112</v>
      </c>
      <c r="L15" s="89">
        <v>0</v>
      </c>
      <c r="M15" s="93">
        <f t="shared" si="4"/>
        <v>0</v>
      </c>
      <c r="N15" s="88">
        <f t="shared" si="10"/>
        <v>112</v>
      </c>
      <c r="O15" s="90">
        <f t="shared" si="11"/>
        <v>1895040</v>
      </c>
      <c r="P15" s="91">
        <f t="shared" si="12"/>
        <v>1742760</v>
      </c>
      <c r="Q15" s="91">
        <f t="shared" si="13"/>
        <v>2081160</v>
      </c>
      <c r="R15" s="91">
        <f t="shared" si="14"/>
        <v>1861200</v>
      </c>
      <c r="S15" s="82" t="s">
        <v>108</v>
      </c>
    </row>
    <row r="16" spans="1:19" ht="55.5" customHeight="1" thickBot="1" x14ac:dyDescent="0.3">
      <c r="A16" s="100">
        <v>77</v>
      </c>
      <c r="B16" s="96" t="s">
        <v>82</v>
      </c>
      <c r="C16" s="76" t="s">
        <v>20</v>
      </c>
      <c r="D16" s="97">
        <v>6300</v>
      </c>
      <c r="E16" s="87">
        <v>170</v>
      </c>
      <c r="F16" s="87">
        <v>215</v>
      </c>
      <c r="G16" s="87">
        <v>200</v>
      </c>
      <c r="H16" s="87">
        <f t="shared" si="0"/>
        <v>195</v>
      </c>
      <c r="I16" s="88">
        <f t="shared" si="1"/>
        <v>22.91</v>
      </c>
      <c r="J16" s="88">
        <f t="shared" si="2"/>
        <v>11.75</v>
      </c>
      <c r="K16" s="88">
        <f t="shared" si="3"/>
        <v>195</v>
      </c>
      <c r="L16" s="89">
        <v>0</v>
      </c>
      <c r="M16" s="88">
        <f t="shared" si="4"/>
        <v>0</v>
      </c>
      <c r="N16" s="88">
        <f t="shared" si="10"/>
        <v>195</v>
      </c>
      <c r="O16" s="90">
        <f t="shared" si="11"/>
        <v>1228500</v>
      </c>
      <c r="P16" s="91">
        <f t="shared" si="12"/>
        <v>1071000</v>
      </c>
      <c r="Q16" s="91">
        <f t="shared" si="13"/>
        <v>1354500</v>
      </c>
      <c r="R16" s="91">
        <f t="shared" si="14"/>
        <v>1260000</v>
      </c>
      <c r="S16" s="82" t="s">
        <v>108</v>
      </c>
    </row>
    <row r="17" spans="1:19" ht="46.5" customHeight="1" thickBot="1" x14ac:dyDescent="0.3">
      <c r="A17" s="100">
        <v>83</v>
      </c>
      <c r="B17" s="96" t="s">
        <v>87</v>
      </c>
      <c r="C17" s="76" t="s">
        <v>20</v>
      </c>
      <c r="D17" s="97">
        <v>400</v>
      </c>
      <c r="E17" s="87">
        <v>305</v>
      </c>
      <c r="F17" s="87">
        <v>312</v>
      </c>
      <c r="G17" s="87">
        <v>310</v>
      </c>
      <c r="H17" s="87">
        <f t="shared" si="0"/>
        <v>309</v>
      </c>
      <c r="I17" s="88">
        <f t="shared" si="1"/>
        <v>3.61</v>
      </c>
      <c r="J17" s="88">
        <f t="shared" si="2"/>
        <v>1.17</v>
      </c>
      <c r="K17" s="88">
        <f t="shared" si="3"/>
        <v>309</v>
      </c>
      <c r="L17" s="89">
        <v>0</v>
      </c>
      <c r="M17" s="88">
        <f t="shared" si="4"/>
        <v>0</v>
      </c>
      <c r="N17" s="88">
        <f t="shared" si="10"/>
        <v>309</v>
      </c>
      <c r="O17" s="90">
        <f t="shared" si="11"/>
        <v>123600</v>
      </c>
      <c r="P17" s="91">
        <f t="shared" si="12"/>
        <v>122000</v>
      </c>
      <c r="Q17" s="91">
        <f t="shared" si="13"/>
        <v>124800</v>
      </c>
      <c r="R17" s="91">
        <f t="shared" si="14"/>
        <v>124000</v>
      </c>
      <c r="S17" s="82" t="s">
        <v>108</v>
      </c>
    </row>
    <row r="18" spans="1:19" ht="48" customHeight="1" thickBot="1" x14ac:dyDescent="0.3">
      <c r="A18" s="100">
        <v>84</v>
      </c>
      <c r="B18" s="96" t="s">
        <v>87</v>
      </c>
      <c r="C18" s="76" t="s">
        <v>20</v>
      </c>
      <c r="D18" s="97">
        <v>400</v>
      </c>
      <c r="E18" s="87">
        <v>153</v>
      </c>
      <c r="F18" s="87">
        <v>164.1</v>
      </c>
      <c r="G18" s="87">
        <v>159</v>
      </c>
      <c r="H18" s="87">
        <f t="shared" si="0"/>
        <v>158.69999999999999</v>
      </c>
      <c r="I18" s="88">
        <f t="shared" si="1"/>
        <v>5.56</v>
      </c>
      <c r="J18" s="88">
        <f t="shared" si="2"/>
        <v>3.5</v>
      </c>
      <c r="K18" s="88">
        <f t="shared" si="3"/>
        <v>158.69999999999999</v>
      </c>
      <c r="L18" s="89">
        <v>0</v>
      </c>
      <c r="M18" s="93">
        <f t="shared" si="4"/>
        <v>0</v>
      </c>
      <c r="N18" s="88">
        <f t="shared" si="10"/>
        <v>158</v>
      </c>
      <c r="O18" s="90">
        <f t="shared" si="11"/>
        <v>63200</v>
      </c>
      <c r="P18" s="91">
        <f t="shared" si="12"/>
        <v>61200</v>
      </c>
      <c r="Q18" s="91">
        <f t="shared" si="13"/>
        <v>65640</v>
      </c>
      <c r="R18" s="91">
        <f t="shared" si="14"/>
        <v>63600</v>
      </c>
      <c r="S18" s="82" t="s">
        <v>108</v>
      </c>
    </row>
    <row r="19" spans="1:19" x14ac:dyDescent="0.25">
      <c r="B19" s="122" t="s">
        <v>21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4"/>
      <c r="O19" s="66">
        <f>SUM(O5:O18)</f>
        <v>6827840</v>
      </c>
      <c r="P19" s="68">
        <f>SUM(P5:P18)</f>
        <v>6470960</v>
      </c>
      <c r="Q19" s="67">
        <f>SUM(Q5:Q18)</f>
        <v>7168755</v>
      </c>
      <c r="R19" s="68">
        <f>SUM(R5:R18)</f>
        <v>6844645</v>
      </c>
    </row>
    <row r="20" spans="1:19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</row>
    <row r="21" spans="1:19" s="4" customFormat="1" x14ac:dyDescent="0.25">
      <c r="A21" s="121" t="s">
        <v>16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</row>
    <row r="22" spans="1:19" s="5" customFormat="1" x14ac:dyDescent="0.2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4"/>
      <c r="Q22" s="36"/>
      <c r="R22" s="4"/>
      <c r="S22" s="15"/>
    </row>
    <row r="23" spans="1:19" s="5" customForma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7"/>
      <c r="N23" s="7"/>
      <c r="O23" s="7"/>
      <c r="P23" s="4"/>
      <c r="Q23" s="37"/>
      <c r="R23" s="4"/>
      <c r="S23" s="15"/>
    </row>
    <row r="24" spans="1:19" s="5" customForma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9"/>
      <c r="Q24" s="37"/>
      <c r="R24" s="4"/>
      <c r="S24" s="15"/>
    </row>
    <row r="25" spans="1:19" s="5" customFormat="1" x14ac:dyDescent="0.25">
      <c r="A25" s="125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P25" s="38"/>
      <c r="Q25" s="37"/>
      <c r="R25" s="4"/>
      <c r="S25" s="15"/>
    </row>
    <row r="26" spans="1:19" s="3" customForma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36"/>
      <c r="S26" s="16"/>
    </row>
    <row r="27" spans="1:19" s="3" customForma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1"/>
      <c r="Q27" s="36"/>
      <c r="S27" s="16"/>
    </row>
    <row r="28" spans="1:19" s="2" customFormat="1" x14ac:dyDescent="0.25">
      <c r="A28" s="25"/>
      <c r="B28" s="4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  <c r="Q28" s="36"/>
      <c r="S28" s="13"/>
    </row>
    <row r="29" spans="1:19" s="2" customFormat="1" x14ac:dyDescent="0.25">
      <c r="A29" s="25"/>
      <c r="B29" s="4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/>
      <c r="S29" s="13"/>
    </row>
    <row r="30" spans="1:19" s="2" customFormat="1" x14ac:dyDescent="0.25">
      <c r="A30" s="25"/>
      <c r="B30" s="4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/>
      <c r="S30" s="13"/>
    </row>
    <row r="31" spans="1:19" s="2" customFormat="1" x14ac:dyDescent="0.25">
      <c r="A31" s="137" t="s">
        <v>17</v>
      </c>
      <c r="B31" s="138"/>
      <c r="C31" s="138"/>
      <c r="D31" s="138"/>
      <c r="E31" s="138"/>
      <c r="F31" s="138"/>
      <c r="G31" s="138"/>
      <c r="H31" s="4"/>
      <c r="I31" s="4"/>
      <c r="J31" s="4"/>
      <c r="K31" s="4"/>
      <c r="L31" s="4"/>
      <c r="M31" s="4"/>
      <c r="N31" s="4"/>
      <c r="O31" s="4"/>
      <c r="P31" s="13"/>
      <c r="S31" s="13"/>
    </row>
    <row r="32" spans="1:19" s="2" customFormat="1" x14ac:dyDescent="0.25">
      <c r="A32" s="138"/>
      <c r="B32" s="138"/>
      <c r="C32" s="138"/>
      <c r="D32" s="138"/>
      <c r="E32" s="138"/>
      <c r="F32" s="138"/>
      <c r="G32" s="138"/>
      <c r="H32" s="4"/>
      <c r="I32" s="4"/>
      <c r="J32" s="4"/>
      <c r="K32" s="4"/>
      <c r="L32" s="4"/>
      <c r="M32" s="4"/>
      <c r="N32" s="4"/>
      <c r="O32" s="4"/>
      <c r="P32" s="13"/>
    </row>
    <row r="33" spans="1:16121" x14ac:dyDescent="0.25">
      <c r="A33" s="138"/>
      <c r="B33" s="138"/>
      <c r="C33" s="138"/>
      <c r="D33" s="138"/>
      <c r="E33" s="138"/>
      <c r="F33" s="138"/>
      <c r="G33" s="138"/>
      <c r="P33" s="14"/>
    </row>
    <row r="34" spans="1:16121" s="5" customFormat="1" x14ac:dyDescent="0.25">
      <c r="A34" s="138"/>
      <c r="B34" s="138"/>
      <c r="C34" s="138"/>
      <c r="D34" s="138"/>
      <c r="E34" s="138"/>
      <c r="F34" s="138"/>
      <c r="G34" s="138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</row>
    <row r="35" spans="1:16121" s="5" customFormat="1" x14ac:dyDescent="0.25">
      <c r="A35" s="138"/>
      <c r="B35" s="138"/>
      <c r="C35" s="138"/>
      <c r="D35" s="138"/>
      <c r="E35" s="138"/>
      <c r="F35" s="138"/>
      <c r="G35" s="138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</row>
    <row r="37" spans="1:16121" s="5" customFormat="1" x14ac:dyDescent="0.25">
      <c r="A37" s="139" t="s">
        <v>18</v>
      </c>
      <c r="B37" s="140"/>
      <c r="C37" s="140"/>
      <c r="D37" s="140"/>
      <c r="E37" s="140"/>
      <c r="F37" s="140"/>
      <c r="G37" s="140"/>
      <c r="H37" s="141" t="s">
        <v>14</v>
      </c>
      <c r="I37" s="142"/>
      <c r="J37" s="142"/>
      <c r="K37" s="142"/>
      <c r="L37" s="14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</row>
    <row r="38" spans="1:16121" s="5" customFormat="1" x14ac:dyDescent="0.25">
      <c r="A38" s="140"/>
      <c r="B38" s="140"/>
      <c r="C38" s="140"/>
      <c r="D38" s="140"/>
      <c r="E38" s="140"/>
      <c r="F38" s="140"/>
      <c r="G38" s="140"/>
      <c r="H38" s="142"/>
      <c r="I38" s="142"/>
      <c r="J38" s="142"/>
      <c r="K38" s="142"/>
      <c r="L38" s="14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</row>
    <row r="39" spans="1:16121" s="5" customFormat="1" x14ac:dyDescent="0.25">
      <c r="A39" s="140"/>
      <c r="B39" s="140"/>
      <c r="C39" s="140"/>
      <c r="D39" s="140"/>
      <c r="E39" s="140"/>
      <c r="F39" s="140"/>
      <c r="G39" s="140"/>
      <c r="H39" s="142"/>
      <c r="I39" s="142"/>
      <c r="J39" s="142"/>
      <c r="K39" s="142"/>
      <c r="L39" s="14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</row>
    <row r="40" spans="1:16121" s="5" customFormat="1" x14ac:dyDescent="0.25">
      <c r="A40" s="24"/>
      <c r="C40" s="24"/>
      <c r="D40" s="24"/>
      <c r="H40" s="142"/>
      <c r="I40" s="142"/>
      <c r="J40" s="142"/>
      <c r="K40" s="142"/>
      <c r="L40" s="14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</row>
    <row r="41" spans="1:16121" s="5" customFormat="1" x14ac:dyDescent="0.25">
      <c r="A41" s="24"/>
      <c r="C41" s="24"/>
      <c r="D41" s="24"/>
      <c r="H41" s="142"/>
      <c r="I41" s="142"/>
      <c r="J41" s="142"/>
      <c r="K41" s="142"/>
      <c r="L41" s="14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</row>
    <row r="42" spans="1:16121" s="5" customFormat="1" x14ac:dyDescent="0.25">
      <c r="A42" s="24"/>
      <c r="C42" s="24"/>
      <c r="D42" s="24"/>
      <c r="H42" s="142"/>
      <c r="I42" s="142"/>
      <c r="J42" s="142"/>
      <c r="K42" s="142"/>
      <c r="L42" s="14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</row>
    <row r="43" spans="1:16121" s="5" customFormat="1" x14ac:dyDescent="0.25">
      <c r="A43" s="24"/>
      <c r="C43" s="24"/>
      <c r="D43" s="24"/>
      <c r="H43" s="142"/>
      <c r="I43" s="142"/>
      <c r="J43" s="142"/>
      <c r="K43" s="142"/>
      <c r="L43" s="14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</row>
    <row r="45" spans="1:16121" s="5" customFormat="1" ht="14.4" x14ac:dyDescent="0.3">
      <c r="A45" s="143"/>
      <c r="B45" s="144"/>
      <c r="C45" s="24"/>
      <c r="D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</row>
    <row r="48" spans="1:16121" s="5" customFormat="1" x14ac:dyDescent="0.25">
      <c r="A48" s="24"/>
      <c r="C48" s="24"/>
      <c r="D48" s="24"/>
      <c r="E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</row>
  </sheetData>
  <mergeCells count="21">
    <mergeCell ref="A25:N25"/>
    <mergeCell ref="A31:G35"/>
    <mergeCell ref="A37:G39"/>
    <mergeCell ref="H37:L43"/>
    <mergeCell ref="A45:B45"/>
    <mergeCell ref="A21:O22"/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  <mergeCell ref="B19:N19"/>
    <mergeCell ref="A20:O20"/>
  </mergeCells>
  <pageMargins left="0" right="0" top="0" bottom="0" header="0" footer="0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="59" zoomScaleNormal="59" workbookViewId="0">
      <selection activeCell="W8" sqref="W8"/>
    </sheetView>
  </sheetViews>
  <sheetFormatPr defaultRowHeight="39.75" customHeight="1" x14ac:dyDescent="0.25"/>
  <cols>
    <col min="1" max="1" width="6" style="71" customWidth="1"/>
    <col min="2" max="2" width="35" style="106" customWidth="1"/>
    <col min="3" max="3" width="15.109375" style="106" customWidth="1"/>
    <col min="4" max="4" width="5.88671875" style="107" customWidth="1"/>
    <col min="5" max="5" width="9" style="107" customWidth="1"/>
    <col min="6" max="7" width="11.6640625" style="106" customWidth="1"/>
    <col min="8" max="8" width="12" style="106" customWidth="1"/>
    <col min="9" max="9" width="13.44140625" style="106" bestFit="1" customWidth="1"/>
    <col min="10" max="10" width="11.88671875" style="106" bestFit="1" customWidth="1"/>
    <col min="11" max="11" width="13.88671875" style="106" customWidth="1"/>
    <col min="12" max="12" width="18.109375" style="106" bestFit="1" customWidth="1"/>
    <col min="13" max="13" width="12.5546875" style="106" bestFit="1" customWidth="1"/>
    <col min="14" max="14" width="10.5546875" style="106" customWidth="1"/>
    <col min="15" max="15" width="12.88671875" style="106" customWidth="1"/>
    <col min="16" max="16" width="26.44140625" style="106" customWidth="1"/>
    <col min="17" max="17" width="0.44140625" style="71" hidden="1" customWidth="1"/>
    <col min="18" max="18" width="17.77734375" style="106" customWidth="1"/>
    <col min="19" max="19" width="26.6640625" style="106" customWidth="1"/>
    <col min="20" max="185" width="9.109375" style="71"/>
    <col min="186" max="186" width="3.109375" style="71" customWidth="1"/>
    <col min="187" max="187" width="28.44140625" style="71" customWidth="1"/>
    <col min="188" max="188" width="5.88671875" style="71" customWidth="1"/>
    <col min="189" max="189" width="6.33203125" style="71" customWidth="1"/>
    <col min="190" max="190" width="8.6640625" style="71" customWidth="1"/>
    <col min="191" max="191" width="9" style="71" customWidth="1"/>
    <col min="192" max="194" width="7.33203125" style="71" customWidth="1"/>
    <col min="195" max="195" width="5.5546875" style="71" customWidth="1"/>
    <col min="196" max="196" width="15.5546875" style="71" customWidth="1"/>
    <col min="197" max="197" width="15.44140625" style="71" customWidth="1"/>
    <col min="198" max="198" width="14.33203125" style="71" customWidth="1"/>
    <col min="199" max="199" width="22.6640625" style="71" customWidth="1"/>
    <col min="200" max="441" width="9.109375" style="71"/>
    <col min="442" max="442" width="3.109375" style="71" customWidth="1"/>
    <col min="443" max="443" width="28.44140625" style="71" customWidth="1"/>
    <col min="444" max="444" width="5.88671875" style="71" customWidth="1"/>
    <col min="445" max="445" width="6.33203125" style="71" customWidth="1"/>
    <col min="446" max="446" width="8.6640625" style="71" customWidth="1"/>
    <col min="447" max="447" width="9" style="71" customWidth="1"/>
    <col min="448" max="450" width="7.33203125" style="71" customWidth="1"/>
    <col min="451" max="451" width="5.5546875" style="71" customWidth="1"/>
    <col min="452" max="452" width="15.5546875" style="71" customWidth="1"/>
    <col min="453" max="453" width="15.44140625" style="71" customWidth="1"/>
    <col min="454" max="454" width="14.33203125" style="71" customWidth="1"/>
    <col min="455" max="455" width="22.6640625" style="71" customWidth="1"/>
    <col min="456" max="697" width="9.109375" style="71"/>
    <col min="698" max="698" width="3.109375" style="71" customWidth="1"/>
    <col min="699" max="699" width="28.44140625" style="71" customWidth="1"/>
    <col min="700" max="700" width="5.88671875" style="71" customWidth="1"/>
    <col min="701" max="701" width="6.33203125" style="71" customWidth="1"/>
    <col min="702" max="702" width="8.6640625" style="71" customWidth="1"/>
    <col min="703" max="703" width="9" style="71" customWidth="1"/>
    <col min="704" max="706" width="7.33203125" style="71" customWidth="1"/>
    <col min="707" max="707" width="5.5546875" style="71" customWidth="1"/>
    <col min="708" max="708" width="15.5546875" style="71" customWidth="1"/>
    <col min="709" max="709" width="15.44140625" style="71" customWidth="1"/>
    <col min="710" max="710" width="14.33203125" style="71" customWidth="1"/>
    <col min="711" max="711" width="22.6640625" style="71" customWidth="1"/>
    <col min="712" max="953" width="9.109375" style="71"/>
    <col min="954" max="954" width="3.109375" style="71" customWidth="1"/>
    <col min="955" max="955" width="28.44140625" style="71" customWidth="1"/>
    <col min="956" max="956" width="5.88671875" style="71" customWidth="1"/>
    <col min="957" max="957" width="6.33203125" style="71" customWidth="1"/>
    <col min="958" max="958" width="8.6640625" style="71" customWidth="1"/>
    <col min="959" max="959" width="9" style="71" customWidth="1"/>
    <col min="960" max="962" width="7.33203125" style="71" customWidth="1"/>
    <col min="963" max="963" width="5.5546875" style="71" customWidth="1"/>
    <col min="964" max="964" width="15.5546875" style="71" customWidth="1"/>
    <col min="965" max="965" width="15.44140625" style="71" customWidth="1"/>
    <col min="966" max="966" width="14.33203125" style="71" customWidth="1"/>
    <col min="967" max="967" width="22.6640625" style="71" customWidth="1"/>
    <col min="968" max="1209" width="9.109375" style="71"/>
    <col min="1210" max="1210" width="3.109375" style="71" customWidth="1"/>
    <col min="1211" max="1211" width="28.44140625" style="71" customWidth="1"/>
    <col min="1212" max="1212" width="5.88671875" style="71" customWidth="1"/>
    <col min="1213" max="1213" width="6.33203125" style="71" customWidth="1"/>
    <col min="1214" max="1214" width="8.6640625" style="71" customWidth="1"/>
    <col min="1215" max="1215" width="9" style="71" customWidth="1"/>
    <col min="1216" max="1218" width="7.33203125" style="71" customWidth="1"/>
    <col min="1219" max="1219" width="5.5546875" style="71" customWidth="1"/>
    <col min="1220" max="1220" width="15.5546875" style="71" customWidth="1"/>
    <col min="1221" max="1221" width="15.44140625" style="71" customWidth="1"/>
    <col min="1222" max="1222" width="14.33203125" style="71" customWidth="1"/>
    <col min="1223" max="1223" width="22.6640625" style="71" customWidth="1"/>
    <col min="1224" max="1465" width="9.109375" style="71"/>
    <col min="1466" max="1466" width="3.109375" style="71" customWidth="1"/>
    <col min="1467" max="1467" width="28.44140625" style="71" customWidth="1"/>
    <col min="1468" max="1468" width="5.88671875" style="71" customWidth="1"/>
    <col min="1469" max="1469" width="6.33203125" style="71" customWidth="1"/>
    <col min="1470" max="1470" width="8.6640625" style="71" customWidth="1"/>
    <col min="1471" max="1471" width="9" style="71" customWidth="1"/>
    <col min="1472" max="1474" width="7.33203125" style="71" customWidth="1"/>
    <col min="1475" max="1475" width="5.5546875" style="71" customWidth="1"/>
    <col min="1476" max="1476" width="15.5546875" style="71" customWidth="1"/>
    <col min="1477" max="1477" width="15.44140625" style="71" customWidth="1"/>
    <col min="1478" max="1478" width="14.33203125" style="71" customWidth="1"/>
    <col min="1479" max="1479" width="22.6640625" style="71" customWidth="1"/>
    <col min="1480" max="1721" width="9.109375" style="71"/>
    <col min="1722" max="1722" width="3.109375" style="71" customWidth="1"/>
    <col min="1723" max="1723" width="28.44140625" style="71" customWidth="1"/>
    <col min="1724" max="1724" width="5.88671875" style="71" customWidth="1"/>
    <col min="1725" max="1725" width="6.33203125" style="71" customWidth="1"/>
    <col min="1726" max="1726" width="8.6640625" style="71" customWidth="1"/>
    <col min="1727" max="1727" width="9" style="71" customWidth="1"/>
    <col min="1728" max="1730" width="7.33203125" style="71" customWidth="1"/>
    <col min="1731" max="1731" width="5.5546875" style="71" customWidth="1"/>
    <col min="1732" max="1732" width="15.5546875" style="71" customWidth="1"/>
    <col min="1733" max="1733" width="15.44140625" style="71" customWidth="1"/>
    <col min="1734" max="1734" width="14.33203125" style="71" customWidth="1"/>
    <col min="1735" max="1735" width="22.6640625" style="71" customWidth="1"/>
    <col min="1736" max="1977" width="9.109375" style="71"/>
    <col min="1978" max="1978" width="3.109375" style="71" customWidth="1"/>
    <col min="1979" max="1979" width="28.44140625" style="71" customWidth="1"/>
    <col min="1980" max="1980" width="5.88671875" style="71" customWidth="1"/>
    <col min="1981" max="1981" width="6.33203125" style="71" customWidth="1"/>
    <col min="1982" max="1982" width="8.6640625" style="71" customWidth="1"/>
    <col min="1983" max="1983" width="9" style="71" customWidth="1"/>
    <col min="1984" max="1986" width="7.33203125" style="71" customWidth="1"/>
    <col min="1987" max="1987" width="5.5546875" style="71" customWidth="1"/>
    <col min="1988" max="1988" width="15.5546875" style="71" customWidth="1"/>
    <col min="1989" max="1989" width="15.44140625" style="71" customWidth="1"/>
    <col min="1990" max="1990" width="14.33203125" style="71" customWidth="1"/>
    <col min="1991" max="1991" width="22.6640625" style="71" customWidth="1"/>
    <col min="1992" max="2233" width="9.109375" style="71"/>
    <col min="2234" max="2234" width="3.109375" style="71" customWidth="1"/>
    <col min="2235" max="2235" width="28.44140625" style="71" customWidth="1"/>
    <col min="2236" max="2236" width="5.88671875" style="71" customWidth="1"/>
    <col min="2237" max="2237" width="6.33203125" style="71" customWidth="1"/>
    <col min="2238" max="2238" width="8.6640625" style="71" customWidth="1"/>
    <col min="2239" max="2239" width="9" style="71" customWidth="1"/>
    <col min="2240" max="2242" width="7.33203125" style="71" customWidth="1"/>
    <col min="2243" max="2243" width="5.5546875" style="71" customWidth="1"/>
    <col min="2244" max="2244" width="15.5546875" style="71" customWidth="1"/>
    <col min="2245" max="2245" width="15.44140625" style="71" customWidth="1"/>
    <col min="2246" max="2246" width="14.33203125" style="71" customWidth="1"/>
    <col min="2247" max="2247" width="22.6640625" style="71" customWidth="1"/>
    <col min="2248" max="2489" width="9.109375" style="71"/>
    <col min="2490" max="2490" width="3.109375" style="71" customWidth="1"/>
    <col min="2491" max="2491" width="28.44140625" style="71" customWidth="1"/>
    <col min="2492" max="2492" width="5.88671875" style="71" customWidth="1"/>
    <col min="2493" max="2493" width="6.33203125" style="71" customWidth="1"/>
    <col min="2494" max="2494" width="8.6640625" style="71" customWidth="1"/>
    <col min="2495" max="2495" width="9" style="71" customWidth="1"/>
    <col min="2496" max="2498" width="7.33203125" style="71" customWidth="1"/>
    <col min="2499" max="2499" width="5.5546875" style="71" customWidth="1"/>
    <col min="2500" max="2500" width="15.5546875" style="71" customWidth="1"/>
    <col min="2501" max="2501" width="15.44140625" style="71" customWidth="1"/>
    <col min="2502" max="2502" width="14.33203125" style="71" customWidth="1"/>
    <col min="2503" max="2503" width="22.6640625" style="71" customWidth="1"/>
    <col min="2504" max="2745" width="9.109375" style="71"/>
    <col min="2746" max="2746" width="3.109375" style="71" customWidth="1"/>
    <col min="2747" max="2747" width="28.44140625" style="71" customWidth="1"/>
    <col min="2748" max="2748" width="5.88671875" style="71" customWidth="1"/>
    <col min="2749" max="2749" width="6.33203125" style="71" customWidth="1"/>
    <col min="2750" max="2750" width="8.6640625" style="71" customWidth="1"/>
    <col min="2751" max="2751" width="9" style="71" customWidth="1"/>
    <col min="2752" max="2754" width="7.33203125" style="71" customWidth="1"/>
    <col min="2755" max="2755" width="5.5546875" style="71" customWidth="1"/>
    <col min="2756" max="2756" width="15.5546875" style="71" customWidth="1"/>
    <col min="2757" max="2757" width="15.44140625" style="71" customWidth="1"/>
    <col min="2758" max="2758" width="14.33203125" style="71" customWidth="1"/>
    <col min="2759" max="2759" width="22.6640625" style="71" customWidth="1"/>
    <col min="2760" max="3001" width="9.109375" style="71"/>
    <col min="3002" max="3002" width="3.109375" style="71" customWidth="1"/>
    <col min="3003" max="3003" width="28.44140625" style="71" customWidth="1"/>
    <col min="3004" max="3004" width="5.88671875" style="71" customWidth="1"/>
    <col min="3005" max="3005" width="6.33203125" style="71" customWidth="1"/>
    <col min="3006" max="3006" width="8.6640625" style="71" customWidth="1"/>
    <col min="3007" max="3007" width="9" style="71" customWidth="1"/>
    <col min="3008" max="3010" width="7.33203125" style="71" customWidth="1"/>
    <col min="3011" max="3011" width="5.5546875" style="71" customWidth="1"/>
    <col min="3012" max="3012" width="15.5546875" style="71" customWidth="1"/>
    <col min="3013" max="3013" width="15.44140625" style="71" customWidth="1"/>
    <col min="3014" max="3014" width="14.33203125" style="71" customWidth="1"/>
    <col min="3015" max="3015" width="22.6640625" style="71" customWidth="1"/>
    <col min="3016" max="3257" width="9.109375" style="71"/>
    <col min="3258" max="3258" width="3.109375" style="71" customWidth="1"/>
    <col min="3259" max="3259" width="28.44140625" style="71" customWidth="1"/>
    <col min="3260" max="3260" width="5.88671875" style="71" customWidth="1"/>
    <col min="3261" max="3261" width="6.33203125" style="71" customWidth="1"/>
    <col min="3262" max="3262" width="8.6640625" style="71" customWidth="1"/>
    <col min="3263" max="3263" width="9" style="71" customWidth="1"/>
    <col min="3264" max="3266" width="7.33203125" style="71" customWidth="1"/>
    <col min="3267" max="3267" width="5.5546875" style="71" customWidth="1"/>
    <col min="3268" max="3268" width="15.5546875" style="71" customWidth="1"/>
    <col min="3269" max="3269" width="15.44140625" style="71" customWidth="1"/>
    <col min="3270" max="3270" width="14.33203125" style="71" customWidth="1"/>
    <col min="3271" max="3271" width="22.6640625" style="71" customWidth="1"/>
    <col min="3272" max="3513" width="9.109375" style="71"/>
    <col min="3514" max="3514" width="3.109375" style="71" customWidth="1"/>
    <col min="3515" max="3515" width="28.44140625" style="71" customWidth="1"/>
    <col min="3516" max="3516" width="5.88671875" style="71" customWidth="1"/>
    <col min="3517" max="3517" width="6.33203125" style="71" customWidth="1"/>
    <col min="3518" max="3518" width="8.6640625" style="71" customWidth="1"/>
    <col min="3519" max="3519" width="9" style="71" customWidth="1"/>
    <col min="3520" max="3522" width="7.33203125" style="71" customWidth="1"/>
    <col min="3523" max="3523" width="5.5546875" style="71" customWidth="1"/>
    <col min="3524" max="3524" width="15.5546875" style="71" customWidth="1"/>
    <col min="3525" max="3525" width="15.44140625" style="71" customWidth="1"/>
    <col min="3526" max="3526" width="14.33203125" style="71" customWidth="1"/>
    <col min="3527" max="3527" width="22.6640625" style="71" customWidth="1"/>
    <col min="3528" max="3769" width="9.109375" style="71"/>
    <col min="3770" max="3770" width="3.109375" style="71" customWidth="1"/>
    <col min="3771" max="3771" width="28.44140625" style="71" customWidth="1"/>
    <col min="3772" max="3772" width="5.88671875" style="71" customWidth="1"/>
    <col min="3773" max="3773" width="6.33203125" style="71" customWidth="1"/>
    <col min="3774" max="3774" width="8.6640625" style="71" customWidth="1"/>
    <col min="3775" max="3775" width="9" style="71" customWidth="1"/>
    <col min="3776" max="3778" width="7.33203125" style="71" customWidth="1"/>
    <col min="3779" max="3779" width="5.5546875" style="71" customWidth="1"/>
    <col min="3780" max="3780" width="15.5546875" style="71" customWidth="1"/>
    <col min="3781" max="3781" width="15.44140625" style="71" customWidth="1"/>
    <col min="3782" max="3782" width="14.33203125" style="71" customWidth="1"/>
    <col min="3783" max="3783" width="22.6640625" style="71" customWidth="1"/>
    <col min="3784" max="4025" width="9.109375" style="71"/>
    <col min="4026" max="4026" width="3.109375" style="71" customWidth="1"/>
    <col min="4027" max="4027" width="28.44140625" style="71" customWidth="1"/>
    <col min="4028" max="4028" width="5.88671875" style="71" customWidth="1"/>
    <col min="4029" max="4029" width="6.33203125" style="71" customWidth="1"/>
    <col min="4030" max="4030" width="8.6640625" style="71" customWidth="1"/>
    <col min="4031" max="4031" width="9" style="71" customWidth="1"/>
    <col min="4032" max="4034" width="7.33203125" style="71" customWidth="1"/>
    <col min="4035" max="4035" width="5.5546875" style="71" customWidth="1"/>
    <col min="4036" max="4036" width="15.5546875" style="71" customWidth="1"/>
    <col min="4037" max="4037" width="15.44140625" style="71" customWidth="1"/>
    <col min="4038" max="4038" width="14.33203125" style="71" customWidth="1"/>
    <col min="4039" max="4039" width="22.6640625" style="71" customWidth="1"/>
    <col min="4040" max="4281" width="9.109375" style="71"/>
    <col min="4282" max="4282" width="3.109375" style="71" customWidth="1"/>
    <col min="4283" max="4283" width="28.44140625" style="71" customWidth="1"/>
    <col min="4284" max="4284" width="5.88671875" style="71" customWidth="1"/>
    <col min="4285" max="4285" width="6.33203125" style="71" customWidth="1"/>
    <col min="4286" max="4286" width="8.6640625" style="71" customWidth="1"/>
    <col min="4287" max="4287" width="9" style="71" customWidth="1"/>
    <col min="4288" max="4290" width="7.33203125" style="71" customWidth="1"/>
    <col min="4291" max="4291" width="5.5546875" style="71" customWidth="1"/>
    <col min="4292" max="4292" width="15.5546875" style="71" customWidth="1"/>
    <col min="4293" max="4293" width="15.44140625" style="71" customWidth="1"/>
    <col min="4294" max="4294" width="14.33203125" style="71" customWidth="1"/>
    <col min="4295" max="4295" width="22.6640625" style="71" customWidth="1"/>
    <col min="4296" max="4537" width="9.109375" style="71"/>
    <col min="4538" max="4538" width="3.109375" style="71" customWidth="1"/>
    <col min="4539" max="4539" width="28.44140625" style="71" customWidth="1"/>
    <col min="4540" max="4540" width="5.88671875" style="71" customWidth="1"/>
    <col min="4541" max="4541" width="6.33203125" style="71" customWidth="1"/>
    <col min="4542" max="4542" width="8.6640625" style="71" customWidth="1"/>
    <col min="4543" max="4543" width="9" style="71" customWidth="1"/>
    <col min="4544" max="4546" width="7.33203125" style="71" customWidth="1"/>
    <col min="4547" max="4547" width="5.5546875" style="71" customWidth="1"/>
    <col min="4548" max="4548" width="15.5546875" style="71" customWidth="1"/>
    <col min="4549" max="4549" width="15.44140625" style="71" customWidth="1"/>
    <col min="4550" max="4550" width="14.33203125" style="71" customWidth="1"/>
    <col min="4551" max="4551" width="22.6640625" style="71" customWidth="1"/>
    <col min="4552" max="4793" width="9.109375" style="71"/>
    <col min="4794" max="4794" width="3.109375" style="71" customWidth="1"/>
    <col min="4795" max="4795" width="28.44140625" style="71" customWidth="1"/>
    <col min="4796" max="4796" width="5.88671875" style="71" customWidth="1"/>
    <col min="4797" max="4797" width="6.33203125" style="71" customWidth="1"/>
    <col min="4798" max="4798" width="8.6640625" style="71" customWidth="1"/>
    <col min="4799" max="4799" width="9" style="71" customWidth="1"/>
    <col min="4800" max="4802" width="7.33203125" style="71" customWidth="1"/>
    <col min="4803" max="4803" width="5.5546875" style="71" customWidth="1"/>
    <col min="4804" max="4804" width="15.5546875" style="71" customWidth="1"/>
    <col min="4805" max="4805" width="15.44140625" style="71" customWidth="1"/>
    <col min="4806" max="4806" width="14.33203125" style="71" customWidth="1"/>
    <col min="4807" max="4807" width="22.6640625" style="71" customWidth="1"/>
    <col min="4808" max="5049" width="9.109375" style="71"/>
    <col min="5050" max="5050" width="3.109375" style="71" customWidth="1"/>
    <col min="5051" max="5051" width="28.44140625" style="71" customWidth="1"/>
    <col min="5052" max="5052" width="5.88671875" style="71" customWidth="1"/>
    <col min="5053" max="5053" width="6.33203125" style="71" customWidth="1"/>
    <col min="5054" max="5054" width="8.6640625" style="71" customWidth="1"/>
    <col min="5055" max="5055" width="9" style="71" customWidth="1"/>
    <col min="5056" max="5058" width="7.33203125" style="71" customWidth="1"/>
    <col min="5059" max="5059" width="5.5546875" style="71" customWidth="1"/>
    <col min="5060" max="5060" width="15.5546875" style="71" customWidth="1"/>
    <col min="5061" max="5061" width="15.44140625" style="71" customWidth="1"/>
    <col min="5062" max="5062" width="14.33203125" style="71" customWidth="1"/>
    <col min="5063" max="5063" width="22.6640625" style="71" customWidth="1"/>
    <col min="5064" max="5305" width="9.109375" style="71"/>
    <col min="5306" max="5306" width="3.109375" style="71" customWidth="1"/>
    <col min="5307" max="5307" width="28.44140625" style="71" customWidth="1"/>
    <col min="5308" max="5308" width="5.88671875" style="71" customWidth="1"/>
    <col min="5309" max="5309" width="6.33203125" style="71" customWidth="1"/>
    <col min="5310" max="5310" width="8.6640625" style="71" customWidth="1"/>
    <col min="5311" max="5311" width="9" style="71" customWidth="1"/>
    <col min="5312" max="5314" width="7.33203125" style="71" customWidth="1"/>
    <col min="5315" max="5315" width="5.5546875" style="71" customWidth="1"/>
    <col min="5316" max="5316" width="15.5546875" style="71" customWidth="1"/>
    <col min="5317" max="5317" width="15.44140625" style="71" customWidth="1"/>
    <col min="5318" max="5318" width="14.33203125" style="71" customWidth="1"/>
    <col min="5319" max="5319" width="22.6640625" style="71" customWidth="1"/>
    <col min="5320" max="5561" width="9.109375" style="71"/>
    <col min="5562" max="5562" width="3.109375" style="71" customWidth="1"/>
    <col min="5563" max="5563" width="28.44140625" style="71" customWidth="1"/>
    <col min="5564" max="5564" width="5.88671875" style="71" customWidth="1"/>
    <col min="5565" max="5565" width="6.33203125" style="71" customWidth="1"/>
    <col min="5566" max="5566" width="8.6640625" style="71" customWidth="1"/>
    <col min="5567" max="5567" width="9" style="71" customWidth="1"/>
    <col min="5568" max="5570" width="7.33203125" style="71" customWidth="1"/>
    <col min="5571" max="5571" width="5.5546875" style="71" customWidth="1"/>
    <col min="5572" max="5572" width="15.5546875" style="71" customWidth="1"/>
    <col min="5573" max="5573" width="15.44140625" style="71" customWidth="1"/>
    <col min="5574" max="5574" width="14.33203125" style="71" customWidth="1"/>
    <col min="5575" max="5575" width="22.6640625" style="71" customWidth="1"/>
    <col min="5576" max="5817" width="9.109375" style="71"/>
    <col min="5818" max="5818" width="3.109375" style="71" customWidth="1"/>
    <col min="5819" max="5819" width="28.44140625" style="71" customWidth="1"/>
    <col min="5820" max="5820" width="5.88671875" style="71" customWidth="1"/>
    <col min="5821" max="5821" width="6.33203125" style="71" customWidth="1"/>
    <col min="5822" max="5822" width="8.6640625" style="71" customWidth="1"/>
    <col min="5823" max="5823" width="9" style="71" customWidth="1"/>
    <col min="5824" max="5826" width="7.33203125" style="71" customWidth="1"/>
    <col min="5827" max="5827" width="5.5546875" style="71" customWidth="1"/>
    <col min="5828" max="5828" width="15.5546875" style="71" customWidth="1"/>
    <col min="5829" max="5829" width="15.44140625" style="71" customWidth="1"/>
    <col min="5830" max="5830" width="14.33203125" style="71" customWidth="1"/>
    <col min="5831" max="5831" width="22.6640625" style="71" customWidth="1"/>
    <col min="5832" max="6073" width="9.109375" style="71"/>
    <col min="6074" max="6074" width="3.109375" style="71" customWidth="1"/>
    <col min="6075" max="6075" width="28.44140625" style="71" customWidth="1"/>
    <col min="6076" max="6076" width="5.88671875" style="71" customWidth="1"/>
    <col min="6077" max="6077" width="6.33203125" style="71" customWidth="1"/>
    <col min="6078" max="6078" width="8.6640625" style="71" customWidth="1"/>
    <col min="6079" max="6079" width="9" style="71" customWidth="1"/>
    <col min="6080" max="6082" width="7.33203125" style="71" customWidth="1"/>
    <col min="6083" max="6083" width="5.5546875" style="71" customWidth="1"/>
    <col min="6084" max="6084" width="15.5546875" style="71" customWidth="1"/>
    <col min="6085" max="6085" width="15.44140625" style="71" customWidth="1"/>
    <col min="6086" max="6086" width="14.33203125" style="71" customWidth="1"/>
    <col min="6087" max="6087" width="22.6640625" style="71" customWidth="1"/>
    <col min="6088" max="6329" width="9.109375" style="71"/>
    <col min="6330" max="6330" width="3.109375" style="71" customWidth="1"/>
    <col min="6331" max="6331" width="28.44140625" style="71" customWidth="1"/>
    <col min="6332" max="6332" width="5.88671875" style="71" customWidth="1"/>
    <col min="6333" max="6333" width="6.33203125" style="71" customWidth="1"/>
    <col min="6334" max="6334" width="8.6640625" style="71" customWidth="1"/>
    <col min="6335" max="6335" width="9" style="71" customWidth="1"/>
    <col min="6336" max="6338" width="7.33203125" style="71" customWidth="1"/>
    <col min="6339" max="6339" width="5.5546875" style="71" customWidth="1"/>
    <col min="6340" max="6340" width="15.5546875" style="71" customWidth="1"/>
    <col min="6341" max="6341" width="15.44140625" style="71" customWidth="1"/>
    <col min="6342" max="6342" width="14.33203125" style="71" customWidth="1"/>
    <col min="6343" max="6343" width="22.6640625" style="71" customWidth="1"/>
    <col min="6344" max="6585" width="9.109375" style="71"/>
    <col min="6586" max="6586" width="3.109375" style="71" customWidth="1"/>
    <col min="6587" max="6587" width="28.44140625" style="71" customWidth="1"/>
    <col min="6588" max="6588" width="5.88671875" style="71" customWidth="1"/>
    <col min="6589" max="6589" width="6.33203125" style="71" customWidth="1"/>
    <col min="6590" max="6590" width="8.6640625" style="71" customWidth="1"/>
    <col min="6591" max="6591" width="9" style="71" customWidth="1"/>
    <col min="6592" max="6594" width="7.33203125" style="71" customWidth="1"/>
    <col min="6595" max="6595" width="5.5546875" style="71" customWidth="1"/>
    <col min="6596" max="6596" width="15.5546875" style="71" customWidth="1"/>
    <col min="6597" max="6597" width="15.44140625" style="71" customWidth="1"/>
    <col min="6598" max="6598" width="14.33203125" style="71" customWidth="1"/>
    <col min="6599" max="6599" width="22.6640625" style="71" customWidth="1"/>
    <col min="6600" max="6841" width="9.109375" style="71"/>
    <col min="6842" max="6842" width="3.109375" style="71" customWidth="1"/>
    <col min="6843" max="6843" width="28.44140625" style="71" customWidth="1"/>
    <col min="6844" max="6844" width="5.88671875" style="71" customWidth="1"/>
    <col min="6845" max="6845" width="6.33203125" style="71" customWidth="1"/>
    <col min="6846" max="6846" width="8.6640625" style="71" customWidth="1"/>
    <col min="6847" max="6847" width="9" style="71" customWidth="1"/>
    <col min="6848" max="6850" width="7.33203125" style="71" customWidth="1"/>
    <col min="6851" max="6851" width="5.5546875" style="71" customWidth="1"/>
    <col min="6852" max="6852" width="15.5546875" style="71" customWidth="1"/>
    <col min="6853" max="6853" width="15.44140625" style="71" customWidth="1"/>
    <col min="6854" max="6854" width="14.33203125" style="71" customWidth="1"/>
    <col min="6855" max="6855" width="22.6640625" style="71" customWidth="1"/>
    <col min="6856" max="7097" width="9.109375" style="71"/>
    <col min="7098" max="7098" width="3.109375" style="71" customWidth="1"/>
    <col min="7099" max="7099" width="28.44140625" style="71" customWidth="1"/>
    <col min="7100" max="7100" width="5.88671875" style="71" customWidth="1"/>
    <col min="7101" max="7101" width="6.33203125" style="71" customWidth="1"/>
    <col min="7102" max="7102" width="8.6640625" style="71" customWidth="1"/>
    <col min="7103" max="7103" width="9" style="71" customWidth="1"/>
    <col min="7104" max="7106" width="7.33203125" style="71" customWidth="1"/>
    <col min="7107" max="7107" width="5.5546875" style="71" customWidth="1"/>
    <col min="7108" max="7108" width="15.5546875" style="71" customWidth="1"/>
    <col min="7109" max="7109" width="15.44140625" style="71" customWidth="1"/>
    <col min="7110" max="7110" width="14.33203125" style="71" customWidth="1"/>
    <col min="7111" max="7111" width="22.6640625" style="71" customWidth="1"/>
    <col min="7112" max="7353" width="9.109375" style="71"/>
    <col min="7354" max="7354" width="3.109375" style="71" customWidth="1"/>
    <col min="7355" max="7355" width="28.44140625" style="71" customWidth="1"/>
    <col min="7356" max="7356" width="5.88671875" style="71" customWidth="1"/>
    <col min="7357" max="7357" width="6.33203125" style="71" customWidth="1"/>
    <col min="7358" max="7358" width="8.6640625" style="71" customWidth="1"/>
    <col min="7359" max="7359" width="9" style="71" customWidth="1"/>
    <col min="7360" max="7362" width="7.33203125" style="71" customWidth="1"/>
    <col min="7363" max="7363" width="5.5546875" style="71" customWidth="1"/>
    <col min="7364" max="7364" width="15.5546875" style="71" customWidth="1"/>
    <col min="7365" max="7365" width="15.44140625" style="71" customWidth="1"/>
    <col min="7366" max="7366" width="14.33203125" style="71" customWidth="1"/>
    <col min="7367" max="7367" width="22.6640625" style="71" customWidth="1"/>
    <col min="7368" max="7609" width="9.109375" style="71"/>
    <col min="7610" max="7610" width="3.109375" style="71" customWidth="1"/>
    <col min="7611" max="7611" width="28.44140625" style="71" customWidth="1"/>
    <col min="7612" max="7612" width="5.88671875" style="71" customWidth="1"/>
    <col min="7613" max="7613" width="6.33203125" style="71" customWidth="1"/>
    <col min="7614" max="7614" width="8.6640625" style="71" customWidth="1"/>
    <col min="7615" max="7615" width="9" style="71" customWidth="1"/>
    <col min="7616" max="7618" width="7.33203125" style="71" customWidth="1"/>
    <col min="7619" max="7619" width="5.5546875" style="71" customWidth="1"/>
    <col min="7620" max="7620" width="15.5546875" style="71" customWidth="1"/>
    <col min="7621" max="7621" width="15.44140625" style="71" customWidth="1"/>
    <col min="7622" max="7622" width="14.33203125" style="71" customWidth="1"/>
    <col min="7623" max="7623" width="22.6640625" style="71" customWidth="1"/>
    <col min="7624" max="7865" width="9.109375" style="71"/>
    <col min="7866" max="7866" width="3.109375" style="71" customWidth="1"/>
    <col min="7867" max="7867" width="28.44140625" style="71" customWidth="1"/>
    <col min="7868" max="7868" width="5.88671875" style="71" customWidth="1"/>
    <col min="7869" max="7869" width="6.33203125" style="71" customWidth="1"/>
    <col min="7870" max="7870" width="8.6640625" style="71" customWidth="1"/>
    <col min="7871" max="7871" width="9" style="71" customWidth="1"/>
    <col min="7872" max="7874" width="7.33203125" style="71" customWidth="1"/>
    <col min="7875" max="7875" width="5.5546875" style="71" customWidth="1"/>
    <col min="7876" max="7876" width="15.5546875" style="71" customWidth="1"/>
    <col min="7877" max="7877" width="15.44140625" style="71" customWidth="1"/>
    <col min="7878" max="7878" width="14.33203125" style="71" customWidth="1"/>
    <col min="7879" max="7879" width="22.6640625" style="71" customWidth="1"/>
    <col min="7880" max="8121" width="9.109375" style="71"/>
    <col min="8122" max="8122" width="3.109375" style="71" customWidth="1"/>
    <col min="8123" max="8123" width="28.44140625" style="71" customWidth="1"/>
    <col min="8124" max="8124" width="5.88671875" style="71" customWidth="1"/>
    <col min="8125" max="8125" width="6.33203125" style="71" customWidth="1"/>
    <col min="8126" max="8126" width="8.6640625" style="71" customWidth="1"/>
    <col min="8127" max="8127" width="9" style="71" customWidth="1"/>
    <col min="8128" max="8130" width="7.33203125" style="71" customWidth="1"/>
    <col min="8131" max="8131" width="5.5546875" style="71" customWidth="1"/>
    <col min="8132" max="8132" width="15.5546875" style="71" customWidth="1"/>
    <col min="8133" max="8133" width="15.44140625" style="71" customWidth="1"/>
    <col min="8134" max="8134" width="14.33203125" style="71" customWidth="1"/>
    <col min="8135" max="8135" width="22.6640625" style="71" customWidth="1"/>
    <col min="8136" max="8377" width="9.109375" style="71"/>
    <col min="8378" max="8378" width="3.109375" style="71" customWidth="1"/>
    <col min="8379" max="8379" width="28.44140625" style="71" customWidth="1"/>
    <col min="8380" max="8380" width="5.88671875" style="71" customWidth="1"/>
    <col min="8381" max="8381" width="6.33203125" style="71" customWidth="1"/>
    <col min="8382" max="8382" width="8.6640625" style="71" customWidth="1"/>
    <col min="8383" max="8383" width="9" style="71" customWidth="1"/>
    <col min="8384" max="8386" width="7.33203125" style="71" customWidth="1"/>
    <col min="8387" max="8387" width="5.5546875" style="71" customWidth="1"/>
    <col min="8388" max="8388" width="15.5546875" style="71" customWidth="1"/>
    <col min="8389" max="8389" width="15.44140625" style="71" customWidth="1"/>
    <col min="8390" max="8390" width="14.33203125" style="71" customWidth="1"/>
    <col min="8391" max="8391" width="22.6640625" style="71" customWidth="1"/>
    <col min="8392" max="8633" width="9.109375" style="71"/>
    <col min="8634" max="8634" width="3.109375" style="71" customWidth="1"/>
    <col min="8635" max="8635" width="28.44140625" style="71" customWidth="1"/>
    <col min="8636" max="8636" width="5.88671875" style="71" customWidth="1"/>
    <col min="8637" max="8637" width="6.33203125" style="71" customWidth="1"/>
    <col min="8638" max="8638" width="8.6640625" style="71" customWidth="1"/>
    <col min="8639" max="8639" width="9" style="71" customWidth="1"/>
    <col min="8640" max="8642" width="7.33203125" style="71" customWidth="1"/>
    <col min="8643" max="8643" width="5.5546875" style="71" customWidth="1"/>
    <col min="8644" max="8644" width="15.5546875" style="71" customWidth="1"/>
    <col min="8645" max="8645" width="15.44140625" style="71" customWidth="1"/>
    <col min="8646" max="8646" width="14.33203125" style="71" customWidth="1"/>
    <col min="8647" max="8647" width="22.6640625" style="71" customWidth="1"/>
    <col min="8648" max="8889" width="9.109375" style="71"/>
    <col min="8890" max="8890" width="3.109375" style="71" customWidth="1"/>
    <col min="8891" max="8891" width="28.44140625" style="71" customWidth="1"/>
    <col min="8892" max="8892" width="5.88671875" style="71" customWidth="1"/>
    <col min="8893" max="8893" width="6.33203125" style="71" customWidth="1"/>
    <col min="8894" max="8894" width="8.6640625" style="71" customWidth="1"/>
    <col min="8895" max="8895" width="9" style="71" customWidth="1"/>
    <col min="8896" max="8898" width="7.33203125" style="71" customWidth="1"/>
    <col min="8899" max="8899" width="5.5546875" style="71" customWidth="1"/>
    <col min="8900" max="8900" width="15.5546875" style="71" customWidth="1"/>
    <col min="8901" max="8901" width="15.44140625" style="71" customWidth="1"/>
    <col min="8902" max="8902" width="14.33203125" style="71" customWidth="1"/>
    <col min="8903" max="8903" width="22.6640625" style="71" customWidth="1"/>
    <col min="8904" max="9145" width="9.109375" style="71"/>
    <col min="9146" max="9146" width="3.109375" style="71" customWidth="1"/>
    <col min="9147" max="9147" width="28.44140625" style="71" customWidth="1"/>
    <col min="9148" max="9148" width="5.88671875" style="71" customWidth="1"/>
    <col min="9149" max="9149" width="6.33203125" style="71" customWidth="1"/>
    <col min="9150" max="9150" width="8.6640625" style="71" customWidth="1"/>
    <col min="9151" max="9151" width="9" style="71" customWidth="1"/>
    <col min="9152" max="9154" width="7.33203125" style="71" customWidth="1"/>
    <col min="9155" max="9155" width="5.5546875" style="71" customWidth="1"/>
    <col min="9156" max="9156" width="15.5546875" style="71" customWidth="1"/>
    <col min="9157" max="9157" width="15.44140625" style="71" customWidth="1"/>
    <col min="9158" max="9158" width="14.33203125" style="71" customWidth="1"/>
    <col min="9159" max="9159" width="22.6640625" style="71" customWidth="1"/>
    <col min="9160" max="9401" width="9.109375" style="71"/>
    <col min="9402" max="9402" width="3.109375" style="71" customWidth="1"/>
    <col min="9403" max="9403" width="28.44140625" style="71" customWidth="1"/>
    <col min="9404" max="9404" width="5.88671875" style="71" customWidth="1"/>
    <col min="9405" max="9405" width="6.33203125" style="71" customWidth="1"/>
    <col min="9406" max="9406" width="8.6640625" style="71" customWidth="1"/>
    <col min="9407" max="9407" width="9" style="71" customWidth="1"/>
    <col min="9408" max="9410" width="7.33203125" style="71" customWidth="1"/>
    <col min="9411" max="9411" width="5.5546875" style="71" customWidth="1"/>
    <col min="9412" max="9412" width="15.5546875" style="71" customWidth="1"/>
    <col min="9413" max="9413" width="15.44140625" style="71" customWidth="1"/>
    <col min="9414" max="9414" width="14.33203125" style="71" customWidth="1"/>
    <col min="9415" max="9415" width="22.6640625" style="71" customWidth="1"/>
    <col min="9416" max="9657" width="9.109375" style="71"/>
    <col min="9658" max="9658" width="3.109375" style="71" customWidth="1"/>
    <col min="9659" max="9659" width="28.44140625" style="71" customWidth="1"/>
    <col min="9660" max="9660" width="5.88671875" style="71" customWidth="1"/>
    <col min="9661" max="9661" width="6.33203125" style="71" customWidth="1"/>
    <col min="9662" max="9662" width="8.6640625" style="71" customWidth="1"/>
    <col min="9663" max="9663" width="9" style="71" customWidth="1"/>
    <col min="9664" max="9666" width="7.33203125" style="71" customWidth="1"/>
    <col min="9667" max="9667" width="5.5546875" style="71" customWidth="1"/>
    <col min="9668" max="9668" width="15.5546875" style="71" customWidth="1"/>
    <col min="9669" max="9669" width="15.44140625" style="71" customWidth="1"/>
    <col min="9670" max="9670" width="14.33203125" style="71" customWidth="1"/>
    <col min="9671" max="9671" width="22.6640625" style="71" customWidth="1"/>
    <col min="9672" max="9913" width="9.109375" style="71"/>
    <col min="9914" max="9914" width="3.109375" style="71" customWidth="1"/>
    <col min="9915" max="9915" width="28.44140625" style="71" customWidth="1"/>
    <col min="9916" max="9916" width="5.88671875" style="71" customWidth="1"/>
    <col min="9917" max="9917" width="6.33203125" style="71" customWidth="1"/>
    <col min="9918" max="9918" width="8.6640625" style="71" customWidth="1"/>
    <col min="9919" max="9919" width="9" style="71" customWidth="1"/>
    <col min="9920" max="9922" width="7.33203125" style="71" customWidth="1"/>
    <col min="9923" max="9923" width="5.5546875" style="71" customWidth="1"/>
    <col min="9924" max="9924" width="15.5546875" style="71" customWidth="1"/>
    <col min="9925" max="9925" width="15.44140625" style="71" customWidth="1"/>
    <col min="9926" max="9926" width="14.33203125" style="71" customWidth="1"/>
    <col min="9927" max="9927" width="22.6640625" style="71" customWidth="1"/>
    <col min="9928" max="10169" width="9.109375" style="71"/>
    <col min="10170" max="10170" width="3.109375" style="71" customWidth="1"/>
    <col min="10171" max="10171" width="28.44140625" style="71" customWidth="1"/>
    <col min="10172" max="10172" width="5.88671875" style="71" customWidth="1"/>
    <col min="10173" max="10173" width="6.33203125" style="71" customWidth="1"/>
    <col min="10174" max="10174" width="8.6640625" style="71" customWidth="1"/>
    <col min="10175" max="10175" width="9" style="71" customWidth="1"/>
    <col min="10176" max="10178" width="7.33203125" style="71" customWidth="1"/>
    <col min="10179" max="10179" width="5.5546875" style="71" customWidth="1"/>
    <col min="10180" max="10180" width="15.5546875" style="71" customWidth="1"/>
    <col min="10181" max="10181" width="15.44140625" style="71" customWidth="1"/>
    <col min="10182" max="10182" width="14.33203125" style="71" customWidth="1"/>
    <col min="10183" max="10183" width="22.6640625" style="71" customWidth="1"/>
    <col min="10184" max="10425" width="9.109375" style="71"/>
    <col min="10426" max="10426" width="3.109375" style="71" customWidth="1"/>
    <col min="10427" max="10427" width="28.44140625" style="71" customWidth="1"/>
    <col min="10428" max="10428" width="5.88671875" style="71" customWidth="1"/>
    <col min="10429" max="10429" width="6.33203125" style="71" customWidth="1"/>
    <col min="10430" max="10430" width="8.6640625" style="71" customWidth="1"/>
    <col min="10431" max="10431" width="9" style="71" customWidth="1"/>
    <col min="10432" max="10434" width="7.33203125" style="71" customWidth="1"/>
    <col min="10435" max="10435" width="5.5546875" style="71" customWidth="1"/>
    <col min="10436" max="10436" width="15.5546875" style="71" customWidth="1"/>
    <col min="10437" max="10437" width="15.44140625" style="71" customWidth="1"/>
    <col min="10438" max="10438" width="14.33203125" style="71" customWidth="1"/>
    <col min="10439" max="10439" width="22.6640625" style="71" customWidth="1"/>
    <col min="10440" max="10681" width="9.109375" style="71"/>
    <col min="10682" max="10682" width="3.109375" style="71" customWidth="1"/>
    <col min="10683" max="10683" width="28.44140625" style="71" customWidth="1"/>
    <col min="10684" max="10684" width="5.88671875" style="71" customWidth="1"/>
    <col min="10685" max="10685" width="6.33203125" style="71" customWidth="1"/>
    <col min="10686" max="10686" width="8.6640625" style="71" customWidth="1"/>
    <col min="10687" max="10687" width="9" style="71" customWidth="1"/>
    <col min="10688" max="10690" width="7.33203125" style="71" customWidth="1"/>
    <col min="10691" max="10691" width="5.5546875" style="71" customWidth="1"/>
    <col min="10692" max="10692" width="15.5546875" style="71" customWidth="1"/>
    <col min="10693" max="10693" width="15.44140625" style="71" customWidth="1"/>
    <col min="10694" max="10694" width="14.33203125" style="71" customWidth="1"/>
    <col min="10695" max="10695" width="22.6640625" style="71" customWidth="1"/>
    <col min="10696" max="10937" width="9.109375" style="71"/>
    <col min="10938" max="10938" width="3.109375" style="71" customWidth="1"/>
    <col min="10939" max="10939" width="28.44140625" style="71" customWidth="1"/>
    <col min="10940" max="10940" width="5.88671875" style="71" customWidth="1"/>
    <col min="10941" max="10941" width="6.33203125" style="71" customWidth="1"/>
    <col min="10942" max="10942" width="8.6640625" style="71" customWidth="1"/>
    <col min="10943" max="10943" width="9" style="71" customWidth="1"/>
    <col min="10944" max="10946" width="7.33203125" style="71" customWidth="1"/>
    <col min="10947" max="10947" width="5.5546875" style="71" customWidth="1"/>
    <col min="10948" max="10948" width="15.5546875" style="71" customWidth="1"/>
    <col min="10949" max="10949" width="15.44140625" style="71" customWidth="1"/>
    <col min="10950" max="10950" width="14.33203125" style="71" customWidth="1"/>
    <col min="10951" max="10951" width="22.6640625" style="71" customWidth="1"/>
    <col min="10952" max="11193" width="9.109375" style="71"/>
    <col min="11194" max="11194" width="3.109375" style="71" customWidth="1"/>
    <col min="11195" max="11195" width="28.44140625" style="71" customWidth="1"/>
    <col min="11196" max="11196" width="5.88671875" style="71" customWidth="1"/>
    <col min="11197" max="11197" width="6.33203125" style="71" customWidth="1"/>
    <col min="11198" max="11198" width="8.6640625" style="71" customWidth="1"/>
    <col min="11199" max="11199" width="9" style="71" customWidth="1"/>
    <col min="11200" max="11202" width="7.33203125" style="71" customWidth="1"/>
    <col min="11203" max="11203" width="5.5546875" style="71" customWidth="1"/>
    <col min="11204" max="11204" width="15.5546875" style="71" customWidth="1"/>
    <col min="11205" max="11205" width="15.44140625" style="71" customWidth="1"/>
    <col min="11206" max="11206" width="14.33203125" style="71" customWidth="1"/>
    <col min="11207" max="11207" width="22.6640625" style="71" customWidth="1"/>
    <col min="11208" max="11449" width="9.109375" style="71"/>
    <col min="11450" max="11450" width="3.109375" style="71" customWidth="1"/>
    <col min="11451" max="11451" width="28.44140625" style="71" customWidth="1"/>
    <col min="11452" max="11452" width="5.88671875" style="71" customWidth="1"/>
    <col min="11453" max="11453" width="6.33203125" style="71" customWidth="1"/>
    <col min="11454" max="11454" width="8.6640625" style="71" customWidth="1"/>
    <col min="11455" max="11455" width="9" style="71" customWidth="1"/>
    <col min="11456" max="11458" width="7.33203125" style="71" customWidth="1"/>
    <col min="11459" max="11459" width="5.5546875" style="71" customWidth="1"/>
    <col min="11460" max="11460" width="15.5546875" style="71" customWidth="1"/>
    <col min="11461" max="11461" width="15.44140625" style="71" customWidth="1"/>
    <col min="11462" max="11462" width="14.33203125" style="71" customWidth="1"/>
    <col min="11463" max="11463" width="22.6640625" style="71" customWidth="1"/>
    <col min="11464" max="11705" width="9.109375" style="71"/>
    <col min="11706" max="11706" width="3.109375" style="71" customWidth="1"/>
    <col min="11707" max="11707" width="28.44140625" style="71" customWidth="1"/>
    <col min="11708" max="11708" width="5.88671875" style="71" customWidth="1"/>
    <col min="11709" max="11709" width="6.33203125" style="71" customWidth="1"/>
    <col min="11710" max="11710" width="8.6640625" style="71" customWidth="1"/>
    <col min="11711" max="11711" width="9" style="71" customWidth="1"/>
    <col min="11712" max="11714" width="7.33203125" style="71" customWidth="1"/>
    <col min="11715" max="11715" width="5.5546875" style="71" customWidth="1"/>
    <col min="11716" max="11716" width="15.5546875" style="71" customWidth="1"/>
    <col min="11717" max="11717" width="15.44140625" style="71" customWidth="1"/>
    <col min="11718" max="11718" width="14.33203125" style="71" customWidth="1"/>
    <col min="11719" max="11719" width="22.6640625" style="71" customWidth="1"/>
    <col min="11720" max="11961" width="9.109375" style="71"/>
    <col min="11962" max="11962" width="3.109375" style="71" customWidth="1"/>
    <col min="11963" max="11963" width="28.44140625" style="71" customWidth="1"/>
    <col min="11964" max="11964" width="5.88671875" style="71" customWidth="1"/>
    <col min="11965" max="11965" width="6.33203125" style="71" customWidth="1"/>
    <col min="11966" max="11966" width="8.6640625" style="71" customWidth="1"/>
    <col min="11967" max="11967" width="9" style="71" customWidth="1"/>
    <col min="11968" max="11970" width="7.33203125" style="71" customWidth="1"/>
    <col min="11971" max="11971" width="5.5546875" style="71" customWidth="1"/>
    <col min="11972" max="11972" width="15.5546875" style="71" customWidth="1"/>
    <col min="11973" max="11973" width="15.44140625" style="71" customWidth="1"/>
    <col min="11974" max="11974" width="14.33203125" style="71" customWidth="1"/>
    <col min="11975" max="11975" width="22.6640625" style="71" customWidth="1"/>
    <col min="11976" max="12217" width="9.109375" style="71"/>
    <col min="12218" max="12218" width="3.109375" style="71" customWidth="1"/>
    <col min="12219" max="12219" width="28.44140625" style="71" customWidth="1"/>
    <col min="12220" max="12220" width="5.88671875" style="71" customWidth="1"/>
    <col min="12221" max="12221" width="6.33203125" style="71" customWidth="1"/>
    <col min="12222" max="12222" width="8.6640625" style="71" customWidth="1"/>
    <col min="12223" max="12223" width="9" style="71" customWidth="1"/>
    <col min="12224" max="12226" width="7.33203125" style="71" customWidth="1"/>
    <col min="12227" max="12227" width="5.5546875" style="71" customWidth="1"/>
    <col min="12228" max="12228" width="15.5546875" style="71" customWidth="1"/>
    <col min="12229" max="12229" width="15.44140625" style="71" customWidth="1"/>
    <col min="12230" max="12230" width="14.33203125" style="71" customWidth="1"/>
    <col min="12231" max="12231" width="22.6640625" style="71" customWidth="1"/>
    <col min="12232" max="12473" width="9.109375" style="71"/>
    <col min="12474" max="12474" width="3.109375" style="71" customWidth="1"/>
    <col min="12475" max="12475" width="28.44140625" style="71" customWidth="1"/>
    <col min="12476" max="12476" width="5.88671875" style="71" customWidth="1"/>
    <col min="12477" max="12477" width="6.33203125" style="71" customWidth="1"/>
    <col min="12478" max="12478" width="8.6640625" style="71" customWidth="1"/>
    <col min="12479" max="12479" width="9" style="71" customWidth="1"/>
    <col min="12480" max="12482" width="7.33203125" style="71" customWidth="1"/>
    <col min="12483" max="12483" width="5.5546875" style="71" customWidth="1"/>
    <col min="12484" max="12484" width="15.5546875" style="71" customWidth="1"/>
    <col min="12485" max="12485" width="15.44140625" style="71" customWidth="1"/>
    <col min="12486" max="12486" width="14.33203125" style="71" customWidth="1"/>
    <col min="12487" max="12487" width="22.6640625" style="71" customWidth="1"/>
    <col min="12488" max="12729" width="9.109375" style="71"/>
    <col min="12730" max="12730" width="3.109375" style="71" customWidth="1"/>
    <col min="12731" max="12731" width="28.44140625" style="71" customWidth="1"/>
    <col min="12732" max="12732" width="5.88671875" style="71" customWidth="1"/>
    <col min="12733" max="12733" width="6.33203125" style="71" customWidth="1"/>
    <col min="12734" max="12734" width="8.6640625" style="71" customWidth="1"/>
    <col min="12735" max="12735" width="9" style="71" customWidth="1"/>
    <col min="12736" max="12738" width="7.33203125" style="71" customWidth="1"/>
    <col min="12739" max="12739" width="5.5546875" style="71" customWidth="1"/>
    <col min="12740" max="12740" width="15.5546875" style="71" customWidth="1"/>
    <col min="12741" max="12741" width="15.44140625" style="71" customWidth="1"/>
    <col min="12742" max="12742" width="14.33203125" style="71" customWidth="1"/>
    <col min="12743" max="12743" width="22.6640625" style="71" customWidth="1"/>
    <col min="12744" max="12985" width="9.109375" style="71"/>
    <col min="12986" max="12986" width="3.109375" style="71" customWidth="1"/>
    <col min="12987" max="12987" width="28.44140625" style="71" customWidth="1"/>
    <col min="12988" max="12988" width="5.88671875" style="71" customWidth="1"/>
    <col min="12989" max="12989" width="6.33203125" style="71" customWidth="1"/>
    <col min="12990" max="12990" width="8.6640625" style="71" customWidth="1"/>
    <col min="12991" max="12991" width="9" style="71" customWidth="1"/>
    <col min="12992" max="12994" width="7.33203125" style="71" customWidth="1"/>
    <col min="12995" max="12995" width="5.5546875" style="71" customWidth="1"/>
    <col min="12996" max="12996" width="15.5546875" style="71" customWidth="1"/>
    <col min="12997" max="12997" width="15.44140625" style="71" customWidth="1"/>
    <col min="12998" max="12998" width="14.33203125" style="71" customWidth="1"/>
    <col min="12999" max="12999" width="22.6640625" style="71" customWidth="1"/>
    <col min="13000" max="13241" width="9.109375" style="71"/>
    <col min="13242" max="13242" width="3.109375" style="71" customWidth="1"/>
    <col min="13243" max="13243" width="28.44140625" style="71" customWidth="1"/>
    <col min="13244" max="13244" width="5.88671875" style="71" customWidth="1"/>
    <col min="13245" max="13245" width="6.33203125" style="71" customWidth="1"/>
    <col min="13246" max="13246" width="8.6640625" style="71" customWidth="1"/>
    <col min="13247" max="13247" width="9" style="71" customWidth="1"/>
    <col min="13248" max="13250" width="7.33203125" style="71" customWidth="1"/>
    <col min="13251" max="13251" width="5.5546875" style="71" customWidth="1"/>
    <col min="13252" max="13252" width="15.5546875" style="71" customWidth="1"/>
    <col min="13253" max="13253" width="15.44140625" style="71" customWidth="1"/>
    <col min="13254" max="13254" width="14.33203125" style="71" customWidth="1"/>
    <col min="13255" max="13255" width="22.6640625" style="71" customWidth="1"/>
    <col min="13256" max="13497" width="9.109375" style="71"/>
    <col min="13498" max="13498" width="3.109375" style="71" customWidth="1"/>
    <col min="13499" max="13499" width="28.44140625" style="71" customWidth="1"/>
    <col min="13500" max="13500" width="5.88671875" style="71" customWidth="1"/>
    <col min="13501" max="13501" width="6.33203125" style="71" customWidth="1"/>
    <col min="13502" max="13502" width="8.6640625" style="71" customWidth="1"/>
    <col min="13503" max="13503" width="9" style="71" customWidth="1"/>
    <col min="13504" max="13506" width="7.33203125" style="71" customWidth="1"/>
    <col min="13507" max="13507" width="5.5546875" style="71" customWidth="1"/>
    <col min="13508" max="13508" width="15.5546875" style="71" customWidth="1"/>
    <col min="13509" max="13509" width="15.44140625" style="71" customWidth="1"/>
    <col min="13510" max="13510" width="14.33203125" style="71" customWidth="1"/>
    <col min="13511" max="13511" width="22.6640625" style="71" customWidth="1"/>
    <col min="13512" max="13753" width="9.109375" style="71"/>
    <col min="13754" max="13754" width="3.109375" style="71" customWidth="1"/>
    <col min="13755" max="13755" width="28.44140625" style="71" customWidth="1"/>
    <col min="13756" max="13756" width="5.88671875" style="71" customWidth="1"/>
    <col min="13757" max="13757" width="6.33203125" style="71" customWidth="1"/>
    <col min="13758" max="13758" width="8.6640625" style="71" customWidth="1"/>
    <col min="13759" max="13759" width="9" style="71" customWidth="1"/>
    <col min="13760" max="13762" width="7.33203125" style="71" customWidth="1"/>
    <col min="13763" max="13763" width="5.5546875" style="71" customWidth="1"/>
    <col min="13764" max="13764" width="15.5546875" style="71" customWidth="1"/>
    <col min="13765" max="13765" width="15.44140625" style="71" customWidth="1"/>
    <col min="13766" max="13766" width="14.33203125" style="71" customWidth="1"/>
    <col min="13767" max="13767" width="22.6640625" style="71" customWidth="1"/>
    <col min="13768" max="14009" width="9.109375" style="71"/>
    <col min="14010" max="14010" width="3.109375" style="71" customWidth="1"/>
    <col min="14011" max="14011" width="28.44140625" style="71" customWidth="1"/>
    <col min="14012" max="14012" width="5.88671875" style="71" customWidth="1"/>
    <col min="14013" max="14013" width="6.33203125" style="71" customWidth="1"/>
    <col min="14014" max="14014" width="8.6640625" style="71" customWidth="1"/>
    <col min="14015" max="14015" width="9" style="71" customWidth="1"/>
    <col min="14016" max="14018" width="7.33203125" style="71" customWidth="1"/>
    <col min="14019" max="14019" width="5.5546875" style="71" customWidth="1"/>
    <col min="14020" max="14020" width="15.5546875" style="71" customWidth="1"/>
    <col min="14021" max="14021" width="15.44140625" style="71" customWidth="1"/>
    <col min="14022" max="14022" width="14.33203125" style="71" customWidth="1"/>
    <col min="14023" max="14023" width="22.6640625" style="71" customWidth="1"/>
    <col min="14024" max="14265" width="9.109375" style="71"/>
    <col min="14266" max="14266" width="3.109375" style="71" customWidth="1"/>
    <col min="14267" max="14267" width="28.44140625" style="71" customWidth="1"/>
    <col min="14268" max="14268" width="5.88671875" style="71" customWidth="1"/>
    <col min="14269" max="14269" width="6.33203125" style="71" customWidth="1"/>
    <col min="14270" max="14270" width="8.6640625" style="71" customWidth="1"/>
    <col min="14271" max="14271" width="9" style="71" customWidth="1"/>
    <col min="14272" max="14274" width="7.33203125" style="71" customWidth="1"/>
    <col min="14275" max="14275" width="5.5546875" style="71" customWidth="1"/>
    <col min="14276" max="14276" width="15.5546875" style="71" customWidth="1"/>
    <col min="14277" max="14277" width="15.44140625" style="71" customWidth="1"/>
    <col min="14278" max="14278" width="14.33203125" style="71" customWidth="1"/>
    <col min="14279" max="14279" width="22.6640625" style="71" customWidth="1"/>
    <col min="14280" max="14521" width="9.109375" style="71"/>
    <col min="14522" max="14522" width="3.109375" style="71" customWidth="1"/>
    <col min="14523" max="14523" width="28.44140625" style="71" customWidth="1"/>
    <col min="14524" max="14524" width="5.88671875" style="71" customWidth="1"/>
    <col min="14525" max="14525" width="6.33203125" style="71" customWidth="1"/>
    <col min="14526" max="14526" width="8.6640625" style="71" customWidth="1"/>
    <col min="14527" max="14527" width="9" style="71" customWidth="1"/>
    <col min="14528" max="14530" width="7.33203125" style="71" customWidth="1"/>
    <col min="14531" max="14531" width="5.5546875" style="71" customWidth="1"/>
    <col min="14532" max="14532" width="15.5546875" style="71" customWidth="1"/>
    <col min="14533" max="14533" width="15.44140625" style="71" customWidth="1"/>
    <col min="14534" max="14534" width="14.33203125" style="71" customWidth="1"/>
    <col min="14535" max="14535" width="22.6640625" style="71" customWidth="1"/>
    <col min="14536" max="14777" width="9.109375" style="71"/>
    <col min="14778" max="14778" width="3.109375" style="71" customWidth="1"/>
    <col min="14779" max="14779" width="28.44140625" style="71" customWidth="1"/>
    <col min="14780" max="14780" width="5.88671875" style="71" customWidth="1"/>
    <col min="14781" max="14781" width="6.33203125" style="71" customWidth="1"/>
    <col min="14782" max="14782" width="8.6640625" style="71" customWidth="1"/>
    <col min="14783" max="14783" width="9" style="71" customWidth="1"/>
    <col min="14784" max="14786" width="7.33203125" style="71" customWidth="1"/>
    <col min="14787" max="14787" width="5.5546875" style="71" customWidth="1"/>
    <col min="14788" max="14788" width="15.5546875" style="71" customWidth="1"/>
    <col min="14789" max="14789" width="15.44140625" style="71" customWidth="1"/>
    <col min="14790" max="14790" width="14.33203125" style="71" customWidth="1"/>
    <col min="14791" max="14791" width="22.6640625" style="71" customWidth="1"/>
    <col min="14792" max="15033" width="9.109375" style="71"/>
    <col min="15034" max="15034" width="3.109375" style="71" customWidth="1"/>
    <col min="15035" max="15035" width="28.44140625" style="71" customWidth="1"/>
    <col min="15036" max="15036" width="5.88671875" style="71" customWidth="1"/>
    <col min="15037" max="15037" width="6.33203125" style="71" customWidth="1"/>
    <col min="15038" max="15038" width="8.6640625" style="71" customWidth="1"/>
    <col min="15039" max="15039" width="9" style="71" customWidth="1"/>
    <col min="15040" max="15042" width="7.33203125" style="71" customWidth="1"/>
    <col min="15043" max="15043" width="5.5546875" style="71" customWidth="1"/>
    <col min="15044" max="15044" width="15.5546875" style="71" customWidth="1"/>
    <col min="15045" max="15045" width="15.44140625" style="71" customWidth="1"/>
    <col min="15046" max="15046" width="14.33203125" style="71" customWidth="1"/>
    <col min="15047" max="15047" width="22.6640625" style="71" customWidth="1"/>
    <col min="15048" max="15289" width="9.109375" style="71"/>
    <col min="15290" max="15290" width="3.109375" style="71" customWidth="1"/>
    <col min="15291" max="15291" width="28.44140625" style="71" customWidth="1"/>
    <col min="15292" max="15292" width="5.88671875" style="71" customWidth="1"/>
    <col min="15293" max="15293" width="6.33203125" style="71" customWidth="1"/>
    <col min="15294" max="15294" width="8.6640625" style="71" customWidth="1"/>
    <col min="15295" max="15295" width="9" style="71" customWidth="1"/>
    <col min="15296" max="15298" width="7.33203125" style="71" customWidth="1"/>
    <col min="15299" max="15299" width="5.5546875" style="71" customWidth="1"/>
    <col min="15300" max="15300" width="15.5546875" style="71" customWidth="1"/>
    <col min="15301" max="15301" width="15.44140625" style="71" customWidth="1"/>
    <col min="15302" max="15302" width="14.33203125" style="71" customWidth="1"/>
    <col min="15303" max="15303" width="22.6640625" style="71" customWidth="1"/>
    <col min="15304" max="15545" width="9.109375" style="71"/>
    <col min="15546" max="15546" width="3.109375" style="71" customWidth="1"/>
    <col min="15547" max="15547" width="28.44140625" style="71" customWidth="1"/>
    <col min="15548" max="15548" width="5.88671875" style="71" customWidth="1"/>
    <col min="15549" max="15549" width="6.33203125" style="71" customWidth="1"/>
    <col min="15550" max="15550" width="8.6640625" style="71" customWidth="1"/>
    <col min="15551" max="15551" width="9" style="71" customWidth="1"/>
    <col min="15552" max="15554" width="7.33203125" style="71" customWidth="1"/>
    <col min="15555" max="15555" width="5.5546875" style="71" customWidth="1"/>
    <col min="15556" max="15556" width="15.5546875" style="71" customWidth="1"/>
    <col min="15557" max="15557" width="15.44140625" style="71" customWidth="1"/>
    <col min="15558" max="15558" width="14.33203125" style="71" customWidth="1"/>
    <col min="15559" max="15559" width="22.6640625" style="71" customWidth="1"/>
    <col min="15560" max="15801" width="9.109375" style="71"/>
    <col min="15802" max="15802" width="3.109375" style="71" customWidth="1"/>
    <col min="15803" max="15803" width="28.44140625" style="71" customWidth="1"/>
    <col min="15804" max="15804" width="5.88671875" style="71" customWidth="1"/>
    <col min="15805" max="15805" width="6.33203125" style="71" customWidth="1"/>
    <col min="15806" max="15806" width="8.6640625" style="71" customWidth="1"/>
    <col min="15807" max="15807" width="9" style="71" customWidth="1"/>
    <col min="15808" max="15810" width="7.33203125" style="71" customWidth="1"/>
    <col min="15811" max="15811" width="5.5546875" style="71" customWidth="1"/>
    <col min="15812" max="15812" width="15.5546875" style="71" customWidth="1"/>
    <col min="15813" max="15813" width="15.44140625" style="71" customWidth="1"/>
    <col min="15814" max="15814" width="14.33203125" style="71" customWidth="1"/>
    <col min="15815" max="15815" width="22.6640625" style="71" customWidth="1"/>
    <col min="15816" max="16057" width="9.109375" style="71"/>
    <col min="16058" max="16058" width="3.109375" style="71" customWidth="1"/>
    <col min="16059" max="16059" width="28.44140625" style="71" customWidth="1"/>
    <col min="16060" max="16060" width="5.88671875" style="71" customWidth="1"/>
    <col min="16061" max="16061" width="6.33203125" style="71" customWidth="1"/>
    <col min="16062" max="16062" width="8.6640625" style="71" customWidth="1"/>
    <col min="16063" max="16063" width="9" style="71" customWidth="1"/>
    <col min="16064" max="16066" width="7.33203125" style="71" customWidth="1"/>
    <col min="16067" max="16067" width="5.5546875" style="71" customWidth="1"/>
    <col min="16068" max="16068" width="15.5546875" style="71" customWidth="1"/>
    <col min="16069" max="16069" width="15.44140625" style="71" customWidth="1"/>
    <col min="16070" max="16070" width="14.33203125" style="71" customWidth="1"/>
    <col min="16071" max="16071" width="22.6640625" style="71" customWidth="1"/>
    <col min="16072" max="16384" width="9.109375" style="71"/>
  </cols>
  <sheetData>
    <row r="1" spans="1:19" s="120" customFormat="1" ht="15.6" x14ac:dyDescent="0.3">
      <c r="A1" s="145" t="s">
        <v>134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19"/>
      <c r="R1" s="119"/>
    </row>
    <row r="2" spans="1:19" s="108" customFormat="1" ht="17.399999999999999" x14ac:dyDescent="0.3">
      <c r="A2" s="155" t="s">
        <v>122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9" s="108" customFormat="1" ht="22.2" customHeight="1" x14ac:dyDescent="0.3">
      <c r="A3" s="156" t="s">
        <v>133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1:19" s="108" customFormat="1" ht="134.4" customHeight="1" x14ac:dyDescent="0.3">
      <c r="A4" s="157" t="s">
        <v>124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1:19" s="109" customFormat="1" ht="33.75" customHeight="1" x14ac:dyDescent="0.3">
      <c r="A5" s="159" t="s">
        <v>114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</row>
    <row r="6" spans="1:19" ht="64.2" customHeight="1" x14ac:dyDescent="0.25">
      <c r="A6" s="129" t="s">
        <v>19</v>
      </c>
      <c r="B6" s="129" t="s">
        <v>1</v>
      </c>
      <c r="C6" s="153" t="s">
        <v>121</v>
      </c>
      <c r="D6" s="129" t="s">
        <v>2</v>
      </c>
      <c r="E6" s="129" t="s">
        <v>113</v>
      </c>
      <c r="F6" s="129" t="s">
        <v>3</v>
      </c>
      <c r="G6" s="129"/>
      <c r="H6" s="129"/>
      <c r="I6" s="130" t="s">
        <v>8</v>
      </c>
      <c r="J6" s="130"/>
      <c r="K6" s="130"/>
      <c r="L6" s="131" t="str">
        <f>'[1]1'!L5</f>
        <v xml:space="preserve">Начальная цена единицы медицинского изделия, без учета НДС, руб. (НЦЕ=ЦЕМ) 
</v>
      </c>
      <c r="M6" s="131" t="str">
        <f>'[1]1'!M5</f>
        <v>НДС</v>
      </c>
      <c r="N6" s="149" t="str">
        <f>'[1]1'!N5</f>
        <v>НДС, руб.</v>
      </c>
      <c r="O6" s="131" t="str">
        <f>'[1]1'!O5</f>
        <v xml:space="preserve">Начальная цена единицы медицинского изделия, с НДС, руб.
</v>
      </c>
      <c r="P6" s="131" t="str">
        <f>'[1]1'!P5</f>
        <v xml:space="preserve">Расчет НМЦК по формуле где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v>
      </c>
      <c r="Q6" s="168">
        <f>'[1]1'!Q5</f>
        <v>0</v>
      </c>
      <c r="R6" s="131" t="str">
        <f>'[1]1'!R5</f>
        <v xml:space="preserve">Начальная цена единицы медицинского изделия, по наименьшему КП с НДС, руб.
</v>
      </c>
      <c r="S6" s="169" t="str">
        <f>'[1]1'!S5</f>
        <v>НМЦК по наименьшему КП</v>
      </c>
    </row>
    <row r="7" spans="1:19" ht="106.8" customHeight="1" x14ac:dyDescent="0.25">
      <c r="A7" s="129"/>
      <c r="B7" s="129"/>
      <c r="C7" s="154"/>
      <c r="D7" s="129"/>
      <c r="E7" s="129"/>
      <c r="F7" s="105" t="s">
        <v>127</v>
      </c>
      <c r="G7" s="118" t="s">
        <v>127</v>
      </c>
      <c r="H7" s="118" t="s">
        <v>127</v>
      </c>
      <c r="I7" s="20" t="s">
        <v>112</v>
      </c>
      <c r="J7" s="20" t="s">
        <v>4</v>
      </c>
      <c r="K7" s="20" t="s">
        <v>123</v>
      </c>
      <c r="L7" s="131"/>
      <c r="M7" s="131"/>
      <c r="N7" s="150"/>
      <c r="O7" s="131"/>
      <c r="P7" s="132"/>
      <c r="Q7" s="168">
        <f>'[1]1'!Q6</f>
        <v>0</v>
      </c>
      <c r="R7" s="131"/>
      <c r="S7" s="132"/>
    </row>
    <row r="8" spans="1:19" ht="66" x14ac:dyDescent="0.25">
      <c r="A8" s="110">
        <v>1</v>
      </c>
      <c r="B8" s="116" t="s">
        <v>131</v>
      </c>
      <c r="C8" s="111" t="s">
        <v>125</v>
      </c>
      <c r="D8" s="112" t="s">
        <v>126</v>
      </c>
      <c r="E8" s="70">
        <v>2</v>
      </c>
      <c r="F8" s="23">
        <v>26250</v>
      </c>
      <c r="G8" s="113">
        <v>29137.5</v>
      </c>
      <c r="H8" s="113">
        <v>28087.5</v>
      </c>
      <c r="I8" s="23">
        <f t="shared" ref="I8" si="0">AVERAGE(F8:H8)</f>
        <v>27825</v>
      </c>
      <c r="J8" s="27">
        <f t="shared" ref="J8" si="1">STDEV(F8:H8)</f>
        <v>1461.54</v>
      </c>
      <c r="K8" s="27">
        <f t="shared" ref="K8" si="2">J8/I8*100</f>
        <v>5.25</v>
      </c>
      <c r="L8" s="27">
        <f t="shared" ref="L8" si="3">SUM(I8)</f>
        <v>27825</v>
      </c>
      <c r="M8" s="8">
        <v>0</v>
      </c>
      <c r="N8" s="9">
        <f t="shared" ref="N8" si="4">M8*L8</f>
        <v>0</v>
      </c>
      <c r="O8" s="27">
        <f t="shared" ref="O8" si="5">ROUNDDOWN((I8+N8),2)</f>
        <v>27825</v>
      </c>
      <c r="P8" s="29">
        <f t="shared" ref="P8" si="6">O8*E8</f>
        <v>55650</v>
      </c>
      <c r="R8" s="27">
        <f t="shared" ref="R8" si="7">F8</f>
        <v>26250</v>
      </c>
      <c r="S8" s="29">
        <f>F8*E8</f>
        <v>52500</v>
      </c>
    </row>
    <row r="9" spans="1:19" ht="66" x14ac:dyDescent="0.25">
      <c r="A9" s="110">
        <v>2</v>
      </c>
      <c r="B9" s="116" t="s">
        <v>132</v>
      </c>
      <c r="C9" s="111" t="s">
        <v>128</v>
      </c>
      <c r="D9" s="112" t="s">
        <v>126</v>
      </c>
      <c r="E9" s="70">
        <v>2</v>
      </c>
      <c r="F9" s="113">
        <v>31562</v>
      </c>
      <c r="G9" s="113">
        <v>35033.82</v>
      </c>
      <c r="H9" s="113">
        <v>33771.339999999997</v>
      </c>
      <c r="I9" s="23">
        <f t="shared" ref="I9" si="8">AVERAGE(F9:H9)</f>
        <v>33455.72</v>
      </c>
      <c r="J9" s="27">
        <f t="shared" ref="J9" si="9">STDEV(F9:H9)</f>
        <v>1757.3</v>
      </c>
      <c r="K9" s="27">
        <f t="shared" ref="K9" si="10">J9/I9*100</f>
        <v>5.25</v>
      </c>
      <c r="L9" s="27">
        <f t="shared" ref="L9" si="11">SUM(I9)</f>
        <v>33455.72</v>
      </c>
      <c r="M9" s="8">
        <v>0</v>
      </c>
      <c r="N9" s="9">
        <f t="shared" ref="N9" si="12">M9*L9</f>
        <v>0</v>
      </c>
      <c r="O9" s="27">
        <f t="shared" ref="O9" si="13">ROUNDDOWN((I9+N9),2)</f>
        <v>33455.72</v>
      </c>
      <c r="P9" s="29">
        <f t="shared" ref="P9" si="14">O9*E9</f>
        <v>66911.44</v>
      </c>
      <c r="R9" s="27">
        <f t="shared" ref="R9" si="15">F9</f>
        <v>31562</v>
      </c>
      <c r="S9" s="29">
        <f>F9*E9</f>
        <v>63124</v>
      </c>
    </row>
    <row r="10" spans="1:19" ht="27" customHeight="1" x14ac:dyDescent="0.25">
      <c r="A10" s="164" t="s">
        <v>21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66">
        <f>P8+P9</f>
        <v>122561.44</v>
      </c>
      <c r="R10" s="117"/>
      <c r="S10" s="66">
        <f>S8+S9</f>
        <v>115624</v>
      </c>
    </row>
    <row r="11" spans="1:19" s="104" customFormat="1" ht="39.75" customHeight="1" x14ac:dyDescent="0.25">
      <c r="A11" s="146" t="s">
        <v>16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</row>
    <row r="12" spans="1:19" s="115" customFormat="1" ht="39.75" customHeight="1" x14ac:dyDescent="0.3">
      <c r="A12" s="160" t="s">
        <v>115</v>
      </c>
      <c r="B12" s="160"/>
      <c r="C12" s="114"/>
      <c r="D12" s="114"/>
      <c r="E12" s="161" t="s">
        <v>116</v>
      </c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9" s="115" customFormat="1" ht="61.5" customHeight="1" x14ac:dyDescent="0.3">
      <c r="A13" s="160"/>
      <c r="B13" s="160"/>
      <c r="C13" s="114"/>
      <c r="D13" s="114"/>
      <c r="E13" s="162" t="s">
        <v>117</v>
      </c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9" s="115" customFormat="1" ht="34.799999999999997" customHeight="1" x14ac:dyDescent="0.3">
      <c r="A14" s="160"/>
      <c r="B14" s="160"/>
      <c r="C14" s="114"/>
      <c r="D14" s="114"/>
      <c r="E14" s="161" t="s">
        <v>118</v>
      </c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19" s="115" customFormat="1" ht="59.25" customHeight="1" x14ac:dyDescent="0.3">
      <c r="A15" s="160"/>
      <c r="B15" s="160"/>
      <c r="C15" s="114"/>
      <c r="D15" s="114"/>
      <c r="E15" s="163" t="s">
        <v>119</v>
      </c>
      <c r="F15" s="163"/>
      <c r="G15" s="163"/>
      <c r="H15" s="163"/>
      <c r="I15" s="163"/>
      <c r="J15" s="163"/>
      <c r="K15" s="163"/>
      <c r="L15" s="163"/>
      <c r="M15" s="163"/>
      <c r="N15" s="163"/>
    </row>
    <row r="16" spans="1:19" ht="24.6" customHeight="1" x14ac:dyDescent="0.25">
      <c r="A16" s="165" t="s">
        <v>130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7"/>
      <c r="R16" s="71"/>
      <c r="S16" s="71"/>
    </row>
    <row r="17" spans="1:19" ht="39.75" customHeight="1" x14ac:dyDescent="0.25">
      <c r="A17" s="147" t="s">
        <v>111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R17" s="71"/>
      <c r="S17" s="71"/>
    </row>
    <row r="18" spans="1:19" ht="26.4" customHeight="1" x14ac:dyDescent="0.25">
      <c r="A18" s="148" t="s">
        <v>110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R18" s="71"/>
      <c r="S18" s="71"/>
    </row>
    <row r="19" spans="1:19" s="102" customFormat="1" ht="24" customHeight="1" x14ac:dyDescent="0.3">
      <c r="B19" s="103" t="s">
        <v>120</v>
      </c>
      <c r="C19" s="103"/>
      <c r="D19" s="103"/>
      <c r="E19" s="103"/>
      <c r="F19" s="104"/>
      <c r="G19" s="104"/>
      <c r="H19" s="104"/>
      <c r="I19" s="104"/>
      <c r="J19" s="104"/>
      <c r="M19" s="103"/>
    </row>
    <row r="20" spans="1:19" s="102" customFormat="1" ht="19.8" customHeight="1" x14ac:dyDescent="0.3">
      <c r="B20" s="151" t="s">
        <v>129</v>
      </c>
      <c r="C20" s="151"/>
      <c r="D20" s="151"/>
      <c r="E20" s="151"/>
      <c r="F20" s="151"/>
      <c r="G20" s="151"/>
      <c r="H20" s="152"/>
      <c r="I20" s="104"/>
      <c r="J20" s="104"/>
      <c r="M20" s="103"/>
    </row>
  </sheetData>
  <mergeCells count="30">
    <mergeCell ref="R6:R7"/>
    <mergeCell ref="S6:S7"/>
    <mergeCell ref="B20:H20"/>
    <mergeCell ref="C6:C7"/>
    <mergeCell ref="A2:Q2"/>
    <mergeCell ref="A3:Q3"/>
    <mergeCell ref="A4:Q4"/>
    <mergeCell ref="A5:R5"/>
    <mergeCell ref="A12:B15"/>
    <mergeCell ref="E12:N12"/>
    <mergeCell ref="E13:N13"/>
    <mergeCell ref="E14:N14"/>
    <mergeCell ref="E15:N15"/>
    <mergeCell ref="A6:A7"/>
    <mergeCell ref="A10:O10"/>
    <mergeCell ref="A16:P16"/>
    <mergeCell ref="A1:P1"/>
    <mergeCell ref="A11:P11"/>
    <mergeCell ref="A17:P17"/>
    <mergeCell ref="A18:P18"/>
    <mergeCell ref="B6:B7"/>
    <mergeCell ref="D6:D7"/>
    <mergeCell ref="E6:E7"/>
    <mergeCell ref="F6:H6"/>
    <mergeCell ref="P6:P7"/>
    <mergeCell ref="I6:K6"/>
    <mergeCell ref="L6:L7"/>
    <mergeCell ref="M6:M7"/>
    <mergeCell ref="N6:N7"/>
    <mergeCell ref="O6:O7"/>
  </mergeCells>
  <pageMargins left="0" right="0" top="0" bottom="0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НМЦК без НДС</vt:lpstr>
      <vt:lpstr> Имплант с шов. соед.</vt:lpstr>
      <vt:lpstr>1</vt:lpstr>
      <vt:lpstr>cумм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Анна Горячковская</cp:lastModifiedBy>
  <cp:lastPrinted>2026-04-22T13:48:37Z</cp:lastPrinted>
  <dcterms:created xsi:type="dcterms:W3CDTF">2018-02-08T09:44:50Z</dcterms:created>
  <dcterms:modified xsi:type="dcterms:W3CDTF">2026-04-30T08:01:51Z</dcterms:modified>
</cp:coreProperties>
</file>