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application/octet-stream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Стандарт (2)" sheetId="1" r:id="rId1"/>
  </sheets>
  <definedNames>
    <definedName name="_xlnm.Print_Area" localSheetId="0">'Стандарт (2)'!$A$1:$N$134</definedName>
  </definedNames>
  <calcPr calcId="145621" iterateDelta="1E-4"/>
</workbook>
</file>

<file path=xl/calcChain.xml><?xml version="1.0" encoding="utf-8"?>
<calcChain xmlns="http://schemas.openxmlformats.org/spreadsheetml/2006/main">
  <c r="E127" i="1" l="1"/>
  <c r="E126" i="1"/>
  <c r="E125" i="1"/>
  <c r="E124" i="1"/>
  <c r="E123" i="1"/>
  <c r="E122" i="1"/>
  <c r="E121" i="1"/>
  <c r="E120" i="1"/>
  <c r="F115" i="1"/>
  <c r="F114" i="1"/>
  <c r="F113" i="1"/>
  <c r="E94" i="1"/>
  <c r="F87" i="1"/>
  <c r="E100" i="1" s="1"/>
  <c r="F86" i="1"/>
  <c r="E99" i="1" s="1"/>
  <c r="F85" i="1"/>
  <c r="E98" i="1" s="1"/>
  <c r="F84" i="1"/>
  <c r="E97" i="1" s="1"/>
  <c r="F83" i="1"/>
  <c r="E96" i="1" s="1"/>
  <c r="F82" i="1"/>
  <c r="E95" i="1" s="1"/>
  <c r="F81" i="1"/>
  <c r="F80" i="1"/>
  <c r="E93" i="1" s="1"/>
  <c r="L33" i="1"/>
  <c r="K33" i="1"/>
  <c r="L32" i="1"/>
  <c r="K32" i="1"/>
  <c r="L27" i="1"/>
  <c r="K27" i="1"/>
  <c r="L22" i="1"/>
  <c r="K22" i="1"/>
</calcChain>
</file>

<file path=xl/sharedStrings.xml><?xml version="1.0" encoding="utf-8"?>
<sst xmlns="http://schemas.openxmlformats.org/spreadsheetml/2006/main" count="256" uniqueCount="163">
  <si>
    <t>Описание предмета закупки</t>
  </si>
  <si>
    <t>Требуемое заказчику кол-во и режим работы постов охраны по контракту:</t>
  </si>
  <si>
    <t>24-часовой, круглосуточно, один охранник на посту, 1 пост</t>
  </si>
  <si>
    <t>1. Определение идентификатора поста u:</t>
  </si>
  <si>
    <t>№u</t>
  </si>
  <si>
    <t>Описание</t>
  </si>
  <si>
    <t>U1</t>
  </si>
  <si>
    <t>2. Определение общих используемых параметров для 24 часового поста охраны (идентификаторы поста U1)</t>
  </si>
  <si>
    <t>Константа</t>
  </si>
  <si>
    <t>Наименование</t>
  </si>
  <si>
    <t>Порядок расчета или исходные данные</t>
  </si>
  <si>
    <t>Ед. изм</t>
  </si>
  <si>
    <t>Значение
2026 г.</t>
  </si>
  <si>
    <t>Значение
2022 г.</t>
  </si>
  <si>
    <t>Значение
2023 г.</t>
  </si>
  <si>
    <t>n</t>
  </si>
  <si>
    <t>Количество требуемых 24-х часовых постов охраны по контракту</t>
  </si>
  <si>
    <t>пост</t>
  </si>
  <si>
    <t>n2</t>
  </si>
  <si>
    <t>Количество требуемых 12-ти часовых постов охраны по контракту</t>
  </si>
  <si>
    <t>n3</t>
  </si>
  <si>
    <t>Количество требуемых 8-ми часовых постов охраны по контракту</t>
  </si>
  <si>
    <t>МРОТ</t>
  </si>
  <si>
    <t>Минимальный размер оплаты труда</t>
  </si>
  <si>
    <t xml:space="preserve">в соответствии с Федеральным законом от 19 июня 2000 г. N 82-ФЗ "О минимальном размере оплаты труда"  (в редакции Федерального закона от 28.11.2025 № 429-ФЗ)
</t>
  </si>
  <si>
    <t>руб.</t>
  </si>
  <si>
    <t>I_инфл</t>
  </si>
  <si>
    <t>Индекс потребительских цен</t>
  </si>
  <si>
    <t>Расчет НМЦК и начало срока действия контракта приходятся на один год значит для этого года срока действия контракта значение I инфл принимается равным единице.</t>
  </si>
  <si>
    <t>усл.ед.</t>
  </si>
  <si>
    <t>НДС</t>
  </si>
  <si>
    <t>Налог на добавленную стоимость</t>
  </si>
  <si>
    <t xml:space="preserve"> ФНС России  (Федеральный закон от 28.11.2025 N 425-ФЗ "О внесении изменений в части первую и вторую Налогового кодекса Российской Федерации, отдельные законодательные акты Российской Федерации и признании утратившими силу законодательных актов (отдельных положений законодательных актов) Российской Федерации").</t>
  </si>
  <si>
    <t>%</t>
  </si>
  <si>
    <t>Y</t>
  </si>
  <si>
    <t>Ставка страховых взносов</t>
  </si>
  <si>
    <t xml:space="preserve">ФНС России </t>
  </si>
  <si>
    <t>U</t>
  </si>
  <si>
    <t>Корректирующий коэффициент</t>
  </si>
  <si>
    <t>-</t>
  </si>
  <si>
    <t>Uб</t>
  </si>
  <si>
    <r>
      <rPr>
        <sz val="11"/>
        <rFont val="Times New Roman"/>
      </rPr>
      <t xml:space="preserve">базовый коэффициент </t>
    </r>
    <r>
      <rPr>
        <b/>
        <u/>
        <sz val="11"/>
        <rFont val="Times New Roman"/>
      </rPr>
      <t>для 24 часового поста</t>
    </r>
    <r>
      <rPr>
        <sz val="11"/>
        <rFont val="Times New Roman"/>
      </rPr>
      <t xml:space="preserve"> (равно 1)</t>
    </r>
  </si>
  <si>
    <t>Uд1</t>
  </si>
  <si>
    <t>дополнительный коэффициент для 24 часового поста
(наличие спецсредств у охранника) да = 0,05; нет = 0</t>
  </si>
  <si>
    <t>Uд2</t>
  </si>
  <si>
    <t>дополнительный коэффициент для 24 часового поста
(место проведения массовых мероприятий) да = 0,3; нет = 0</t>
  </si>
  <si>
    <t>Uд3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</si>
  <si>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</si>
  <si>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U2</t>
  </si>
  <si>
    <r>
      <rPr>
        <sz val="11"/>
        <rFont val="Times New Roman"/>
      </rPr>
      <t xml:space="preserve">U2=Uб+Uд1+Uд2+Uд.. </t>
    </r>
    <r>
      <rPr>
        <b/>
        <i/>
        <sz val="11"/>
        <rFont val="Times New Roman"/>
      </rPr>
      <t>(сумма Uд не может превышать 0,35)</t>
    </r>
  </si>
  <si>
    <r>
      <rPr>
        <sz val="11"/>
        <rFont val="Times New Roman"/>
      </rPr>
      <t xml:space="preserve">базовый коэффициент </t>
    </r>
    <r>
      <rPr>
        <b/>
        <u/>
        <sz val="11"/>
        <rFont val="Times New Roman"/>
      </rPr>
      <t>для 12 часового поста</t>
    </r>
    <r>
      <rPr>
        <sz val="11"/>
        <rFont val="Times New Roman"/>
      </rPr>
      <t xml:space="preserve"> (равно 1,5)</t>
    </r>
  </si>
  <si>
    <t>дополнительный коэффициент для 12 часового поста
(наличие спецсредств у охранника) да = 0,05; нет = 0</t>
  </si>
  <si>
    <t>дополнительный коэффициент для 12 часового поста
(место проведения массовых мероприятий) да = 0,3; нет = 0</t>
  </si>
  <si>
    <t>дополнительный коэффициент для 12 часового поста
(объект с требованиями по антитеррористической защищенности) да = 0,1; нет = 0</t>
  </si>
  <si>
    <t>U3</t>
  </si>
  <si>
    <r>
      <rPr>
        <sz val="11"/>
        <rFont val="Times New Roman"/>
      </rPr>
      <t xml:space="preserve">U3=Uб+Uд1+Uд2+Uд.. </t>
    </r>
    <r>
      <rPr>
        <b/>
        <i/>
        <sz val="11"/>
        <rFont val="Times New Roman"/>
      </rPr>
      <t>(сумма Uд не может превышать 0,35)</t>
    </r>
  </si>
  <si>
    <r>
      <rPr>
        <sz val="11"/>
        <rFont val="Times New Roman"/>
      </rPr>
      <t xml:space="preserve">базовый коэффициент </t>
    </r>
    <r>
      <rPr>
        <b/>
        <u/>
        <sz val="11"/>
        <rFont val="Times New Roman"/>
      </rPr>
      <t>для 8 часового поста</t>
    </r>
    <r>
      <rPr>
        <sz val="11"/>
        <rFont val="Times New Roman"/>
      </rPr>
      <t xml:space="preserve"> (равно 2-0,0417*Количество часов работы поста)</t>
    </r>
  </si>
  <si>
    <t>дополнительный коэффициент для 8 часового поста
(наличие спецсредств у охранника) да = 0,05; нет = 0</t>
  </si>
  <si>
    <t>дополнительный коэффициент для 8 часового поста
(место проведения массовых мероприятий) да = 0,3; нет = 0</t>
  </si>
  <si>
    <t>дополнительный коэффициент для 8 часового поста
(объект с требованиями по антитеррористической защищенности) да = 0,1; нет = 0</t>
  </si>
  <si>
    <t>Ku</t>
  </si>
  <si>
    <t>Количество часов работы работника</t>
  </si>
  <si>
    <t>час</t>
  </si>
  <si>
    <t>Ku2</t>
  </si>
  <si>
    <t>(2021 г.) 12 часов*184 календарный дня = 2208 часов
(2022 г.) 12 часов*365 календарный дней = 4380 часов
(2023 г.) 12 часов*273 календарных дня = 3267 часов</t>
  </si>
  <si>
    <t>Ku3</t>
  </si>
  <si>
    <t>(2021 г.) 8 часов*184 календарный дня = 1472 часов
(2022 г.) 8 часов*365 календарный дней = 2920 часов
(2023 г.) 8 часов*273 календарных дня = 2184 часов</t>
  </si>
  <si>
    <t>СНР</t>
  </si>
  <si>
    <t>Среднемесячная норма рабочего времени</t>
  </si>
  <si>
    <t>СНР=164,3 часа (из производственного календаря на 2026г. -https://www.consultant.ru/law/ref/calendar/proizvodstvennye/2026/</t>
  </si>
  <si>
    <t>3. Расчет прямых затрат Сu за один час работы поста:</t>
  </si>
  <si>
    <t>Переменная</t>
  </si>
  <si>
    <t>Порядок расчета</t>
  </si>
  <si>
    <t>Расчет</t>
  </si>
  <si>
    <t>Результат
2026 г.</t>
  </si>
  <si>
    <t>Результат
2022</t>
  </si>
  <si>
    <t>Результат
2023</t>
  </si>
  <si>
    <t>БЗП</t>
  </si>
  <si>
    <t>Базовая заработная плата</t>
  </si>
  <si>
    <t>МРОТ/СНР</t>
  </si>
  <si>
    <t>27093,00 / 164,3= 164,90 руб/час</t>
  </si>
  <si>
    <r>
      <rPr>
        <sz val="11"/>
        <rFont val="Times New Roman"/>
      </rPr>
      <t>Д</t>
    </r>
    <r>
      <rPr>
        <sz val="10"/>
        <rFont val="Times New Roman"/>
      </rPr>
      <t>н</t>
    </r>
  </si>
  <si>
    <t>доплата за ночные часы</t>
  </si>
  <si>
    <t>(20% от БЗП)</t>
  </si>
  <si>
    <r>
      <rPr>
        <sz val="11"/>
        <rFont val="Times New Roman"/>
      </rPr>
      <t>Д</t>
    </r>
    <r>
      <rPr>
        <sz val="10"/>
        <rFont val="Times New Roman"/>
      </rPr>
      <t>вп</t>
    </r>
  </si>
  <si>
    <t xml:space="preserve">доплата за выходные и праздничные </t>
  </si>
  <si>
    <t>(100% от БЗП)</t>
  </si>
  <si>
    <t>Двп2</t>
  </si>
  <si>
    <t>доплата за выходные и праздничные (для 12 часового)
(расчет осуществляется по 2021 г. т.к. производственный календарь на последующие периоды отсутствует)</t>
  </si>
  <si>
    <t>(100% от БЗП)/Кu2</t>
  </si>
  <si>
    <t>12 часов * 118 выходных и праздничных дня (из производственного календаря на 2021г.)= 1416 выходных и праздничных часов</t>
  </si>
  <si>
    <t>доплата составит: 100% * 125,31 (БЗП) * 1416 выходных и празничных часов = 177 438,96 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</si>
  <si>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поста: 177 438,96 / 4380 = 40,51 руб/час</t>
  </si>
  <si>
    <t>Двп3</t>
  </si>
  <si>
    <t>доплата за выходные и праздничные (для 8 часового)
(расчет осуществляется по 2021 г. т.к. производственный календарь на последующие периоды отсутствует)</t>
  </si>
  <si>
    <t>(100% от БЗП)/Кu3</t>
  </si>
  <si>
    <t>8 часа * 118 выходных и праздничных дня (из производственного календаря на 2021г.)= 944 выходных и праздничных часов</t>
  </si>
  <si>
    <t>доплата составит: 100% * 125,31 (БЗП) * 944 выходных и празничных часов = 118 292,64 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</si>
  <si>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поста: 118 292,64 / 2920 = 40,51 руб/час</t>
  </si>
  <si>
    <r>
      <rPr>
        <sz val="11"/>
        <rFont val="Times New Roman"/>
      </rPr>
      <t>Д</t>
    </r>
    <r>
      <rPr>
        <sz val="10"/>
        <rFont val="Times New Roman"/>
      </rPr>
      <t>рк</t>
    </r>
  </si>
  <si>
    <t>доплата за работу в районах Крайнего Севера и приравненных к ним местностях и в местностях, районные коэффициенты для которых установлены нормативными правовыми актами</t>
  </si>
  <si>
    <t>(БЗП+Дн+Двп)*50%</t>
  </si>
  <si>
    <t xml:space="preserve">РО </t>
  </si>
  <si>
    <t>Резерв на отпуск</t>
  </si>
  <si>
    <t>(БЗП+Дн+Двп+Дрк)/12</t>
  </si>
  <si>
    <t>СВ</t>
  </si>
  <si>
    <t>Страховые взносы</t>
  </si>
  <si>
    <t>(БЗП+Дн+Двп+Дрк+РО)*30%</t>
  </si>
  <si>
    <t>Сu2 (для 12 часового поста в 2021 - 2023 гг.)=(125,31 + 8,35 + 40,51 + 14,51 + 58,98 )*U2</t>
  </si>
  <si>
    <t>=</t>
  </si>
  <si>
    <t>руб./час</t>
  </si>
  <si>
    <t>Сu3 (для 8 часового поста в 2021 - 2023 гг.)=(125,31 + 8,35 + 40,51 + 14,51 + 58,98 )*U3</t>
  </si>
  <si>
    <t xml:space="preserve">                                                      </t>
  </si>
  <si>
    <t>4. Расчет НМЦК:</t>
  </si>
  <si>
    <t>4.1 Расчет общих прямых затрат</t>
  </si>
  <si>
    <t xml:space="preserve">Общие прямые затраты для 24 ч.поста (2022 г.) = </t>
  </si>
  <si>
    <t xml:space="preserve">Общие прямые затраты для 24 ч.поста (2023 г.) = </t>
  </si>
  <si>
    <t xml:space="preserve">Общие прямые затраты для 12 ч.поста (2021г.) = </t>
  </si>
  <si>
    <t xml:space="preserve">Общие прямые затраты для 12 ч.поста (2022 г.) = </t>
  </si>
  <si>
    <t xml:space="preserve">Общие прямые затраты для 12 ч.поста (2023 г.) = </t>
  </si>
  <si>
    <t xml:space="preserve">Общие прямые затраты для 8 ч.поста (2021г.) = </t>
  </si>
  <si>
    <t xml:space="preserve">Общие прямые затраты для 8 ч.поста (2022 г.) = </t>
  </si>
  <si>
    <t xml:space="preserve">Общие прямые затраты для 8 ч.поста (2023 г.) = </t>
  </si>
  <si>
    <t>4.2 Расчет КР (косвенные расходы)</t>
  </si>
  <si>
    <t>КР=</t>
  </si>
  <si>
    <t>* 20%</t>
  </si>
  <si>
    <t>КР1 (24 часа) (2022 г.)</t>
  </si>
  <si>
    <t>КР1 (24 часа) (2023 г.)</t>
  </si>
  <si>
    <t>КР2 (12 часов) (2021 г.)</t>
  </si>
  <si>
    <t>КР2 (12 часов) (2022 г.)</t>
  </si>
  <si>
    <t>КР2 (12 часов) (2023 г.)</t>
  </si>
  <si>
    <t>КР3 (8 часов) (2021 г.)</t>
  </si>
  <si>
    <t>КР3 (8 часов) (2022 г.)</t>
  </si>
  <si>
    <t>КР3 (8 часов) (2023 г.)</t>
  </si>
  <si>
    <t>4.3 Расчет прибыли</t>
  </si>
  <si>
    <t>П =</t>
  </si>
  <si>
    <t>Н(М)ЦК (24 часа)(2022 г.)</t>
  </si>
  <si>
    <t>Н(М)ЦК (24 часа)(2023 г.)</t>
  </si>
  <si>
    <t>Н(М)ЦК (12 часов) (2021 г.)</t>
  </si>
  <si>
    <t>Н(М)ЦК (12 часов) (2022 г.)</t>
  </si>
  <si>
    <t>Н(М)ЦК (12 часов) (2023 г.)</t>
  </si>
  <si>
    <t>Н(М)ЦК (8 часов) (2021 г.)</t>
  </si>
  <si>
    <t>Н(М)ЦК (8 часов) (2022 г.)</t>
  </si>
  <si>
    <t>Н(М)ЦК (8 часов) (2023 г.)</t>
  </si>
  <si>
    <t xml:space="preserve">Расчет начальной (максимальной) цены контракта на объекте учреждения, находящегося по адресу: Хабаровский край, г. Вяземский,ул. Коммунистическая, д. 64
</t>
  </si>
  <si>
    <t>Объект, находящийся по адресу: Хабаровский край, г. Вяземский, ул. Коммунистическая, д. 64</t>
  </si>
  <si>
    <t>4.4 Расчет Н(М)ЦК</t>
  </si>
  <si>
    <r>
      <t xml:space="preserve">U=Uб+Uд1+Uд2+Uд.. </t>
    </r>
    <r>
      <rPr>
        <b/>
        <i/>
        <sz val="11"/>
        <rFont val="Times New Roman"/>
      </rPr>
      <t xml:space="preserve">(сумма Uд не может превышать 0,35) </t>
    </r>
  </si>
  <si>
    <t xml:space="preserve">(период с 01.05.2026г. по 30.06.2026 г.) 24 часа*61 календарных дня = 1464 часов
</t>
  </si>
  <si>
    <t>Срок оказания услуг с  01.07.2026 г. по 31.07.2026 г. С 08-00 до 08-00 часов следующего дня (время местное)</t>
  </si>
  <si>
    <t>24-часовой пост ежедневно. Срок оказания услуг с  01.07.2026г. по 31.07.2026 г. С 08-00 до 08-00 часов следующего дня (время местное)</t>
  </si>
  <si>
    <t xml:space="preserve">Согласно ТК ночное время с 22 до 6, т.е. 8 часов. (2026 г.) 8 часов * 31 календарных дня = 248 ночных часа. Доплата составит: 20% * (164,9 БЗП * 248 ноч. часов) = 8179,04 руб. 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8179,04/744 =  10,76 руб/час    </t>
  </si>
  <si>
    <t xml:space="preserve">24 часа * 0 выходных праздничных дней (из производственного календаря на 2026г.)= 0 выходных праздничных часов. Доплата составит: 100% * 164,90 (БЗП) *0 выходных празничных часов = 0,00 руб. 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поста: 0,00/744= 0,00 руб/час  
</t>
  </si>
  <si>
    <t>(164,9+10,99+0,00) * 50% = 87,95</t>
  </si>
  <si>
    <t>(164,9+10,99+0,00+87,95) / 12 =  21,99 руб / час</t>
  </si>
  <si>
    <t>(164,9+10,99+0,00+87,95+21,99)*30,2% = 86,96 руб / час</t>
  </si>
  <si>
    <t>Cu=(164,9+10,99+0,00+87,95+21,99+86,32)*1,1= 409,37 руб / час</t>
  </si>
  <si>
    <t>Общие прямые затраты = (409,37 руб/час* 744 часов* 1 (кол-во постов))=  304 571,28 руб.</t>
  </si>
  <si>
    <t>КР  = 304 571,28 *20% = 60 914,26 руб</t>
  </si>
  <si>
    <t>П= (304 571,28+60 914,26)* 5% = 18 274,28 руб.</t>
  </si>
  <si>
    <t>Итого сумма затрат на услуги охраны: (304 571,28+60 914,26+18 274,28) = 383 759,82 руб.</t>
  </si>
  <si>
    <t>Н(М)ЦК  =  383 759,82+22% = 468 186,98 руб.</t>
  </si>
  <si>
    <t>Контрактный управляющий Борблик Т.О.
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</si>
</sst>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</font>
    <font>
      <u/>
      <sz val="11"/>
      <color theme="10"/>
      <name val="Calibri"/>
    </font>
    <font>
      <sz val="11"/>
      <name val="Times New Roman"/>
    </font>
    <font>
      <b/>
      <sz val="11"/>
      <name val="Times New Roman"/>
    </font>
    <font>
      <sz val="11"/>
      <color theme="1"/>
      <name val="Times New Roman"/>
    </font>
    <font>
      <b/>
      <sz val="11"/>
      <color indexed="2"/>
      <name val="Times New Roman"/>
    </font>
    <font>
      <b/>
      <sz val="14"/>
      <name val="Times New Roman"/>
    </font>
    <font>
      <b/>
      <i/>
      <sz val="11"/>
      <name val="Times New Roman"/>
    </font>
    <font>
      <b/>
      <u/>
      <sz val="11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" fillId="0" borderId="0" xfId="1" applyFont="1" applyAlignment="1" applyProtection="1">
      <alignment vertical="center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/>
    <xf numFmtId="4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top"/>
    </xf>
    <xf numFmtId="0" fontId="5" fillId="0" borderId="0" xfId="0" applyFont="1"/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6" fillId="0" borderId="0" xfId="0" applyFont="1" applyAlignment="1">
      <alignment horizontal="justify" vertical="center"/>
    </xf>
    <xf numFmtId="164" fontId="2" fillId="0" borderId="0" xfId="0" applyNumberFormat="1" applyFont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media1.sv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66600</xdr:colOff>
      <xdr:row>42</xdr:row>
      <xdr:rowOff>0</xdr:rowOff>
    </xdr:from>
    <xdr:to>
      <xdr:col>5</xdr:col>
      <xdr:colOff>532800</xdr:colOff>
      <xdr:row>43</xdr:row>
      <xdr:rowOff>66240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600" y="8210520"/>
          <a:ext cx="7389000" cy="237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266759</xdr:colOff>
      <xdr:row>88</xdr:row>
      <xdr:rowOff>0</xdr:rowOff>
    </xdr:from>
    <xdr:to>
      <xdr:col>2</xdr:col>
      <xdr:colOff>247320</xdr:colOff>
      <xdr:row>88</xdr:row>
      <xdr:rowOff>170999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266760" y="15735240"/>
          <a:ext cx="353592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104760</xdr:colOff>
      <xdr:row>73</xdr:row>
      <xdr:rowOff>76320</xdr:rowOff>
    </xdr:from>
    <xdr:to>
      <xdr:col>1</xdr:col>
      <xdr:colOff>219930</xdr:colOff>
      <xdr:row>76</xdr:row>
      <xdr:rowOff>114120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04760" y="14611320"/>
          <a:ext cx="1010520" cy="552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551160</xdr:colOff>
      <xdr:row>101</xdr:row>
      <xdr:rowOff>7920</xdr:rowOff>
    </xdr:from>
    <xdr:to>
      <xdr:col>4</xdr:col>
      <xdr:colOff>388800</xdr:colOff>
      <xdr:row>102</xdr:row>
      <xdr:rowOff>4680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551160" y="16590960"/>
          <a:ext cx="6016320" cy="216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133200</xdr:colOff>
      <xdr:row>68</xdr:row>
      <xdr:rowOff>47520</xdr:rowOff>
    </xdr:from>
    <xdr:to>
      <xdr:col>4</xdr:col>
      <xdr:colOff>513720</xdr:colOff>
      <xdr:row>71</xdr:row>
      <xdr:rowOff>113760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33200" y="13782600"/>
          <a:ext cx="6559200" cy="513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2"/>
  <sheetViews>
    <sheetView tabSelected="1" topLeftCell="A67" zoomScaleNormal="100" zoomScaleSheetLayoutView="100" workbookViewId="0">
      <selection activeCell="F137" sqref="F137"/>
    </sheetView>
  </sheetViews>
  <sheetFormatPr defaultColWidth="9.140625" defaultRowHeight="15" x14ac:dyDescent="0.25"/>
  <cols>
    <col min="1" max="1" width="13.42578125" style="1" customWidth="1"/>
    <col min="2" max="2" width="15.42578125" style="1" customWidth="1"/>
    <col min="3" max="3" width="24.85546875" style="1" customWidth="1"/>
    <col min="4" max="4" width="12.28515625" style="1" customWidth="1"/>
    <col min="5" max="5" width="6.42578125" style="1" customWidth="1"/>
    <col min="6" max="6" width="63.5703125" style="1" customWidth="1"/>
    <col min="7" max="7" width="36.140625" style="1" customWidth="1"/>
    <col min="8" max="8" width="34.85546875" style="1" customWidth="1"/>
    <col min="9" max="9" width="15.85546875" style="1" customWidth="1"/>
    <col min="10" max="10" width="11.42578125" style="1" customWidth="1"/>
    <col min="11" max="12" width="11.42578125" style="1" hidden="1" customWidth="1"/>
    <col min="13" max="13" width="9.7109375" style="1" customWidth="1"/>
    <col min="14" max="16384" width="9.140625" style="1"/>
  </cols>
  <sheetData>
    <row r="1" spans="1:20" ht="60" customHeight="1" x14ac:dyDescent="0.25">
      <c r="A1" s="65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3" spans="1:20" x14ac:dyDescent="0.25">
      <c r="A3" s="2" t="s">
        <v>0</v>
      </c>
    </row>
    <row r="4" spans="1:20" x14ac:dyDescent="0.25">
      <c r="A4" s="1" t="s">
        <v>1</v>
      </c>
    </row>
    <row r="5" spans="1:20" x14ac:dyDescent="0.25">
      <c r="A5" s="1" t="s">
        <v>2</v>
      </c>
    </row>
    <row r="6" spans="1:20" x14ac:dyDescent="0.25">
      <c r="A6" s="1" t="s">
        <v>149</v>
      </c>
    </row>
    <row r="7" spans="1:20" ht="11.25" customHeight="1" x14ac:dyDescent="0.25"/>
    <row r="8" spans="1:20" hidden="1" x14ac:dyDescent="0.25"/>
    <row r="9" spans="1:20" x14ac:dyDescent="0.25">
      <c r="A9" s="1" t="s">
        <v>3</v>
      </c>
    </row>
    <row r="10" spans="1:20" x14ac:dyDescent="0.25">
      <c r="A10" s="3" t="s">
        <v>4</v>
      </c>
      <c r="B10" s="4" t="s">
        <v>5</v>
      </c>
      <c r="C10" s="5"/>
      <c r="D10" s="5"/>
      <c r="E10" s="5"/>
      <c r="F10" s="6"/>
    </row>
    <row r="11" spans="1:20" ht="72.75" customHeight="1" x14ac:dyDescent="0.25">
      <c r="A11" s="7" t="s">
        <v>6</v>
      </c>
      <c r="B11" s="66" t="s">
        <v>150</v>
      </c>
      <c r="C11" s="66"/>
      <c r="D11" s="46" t="s">
        <v>145</v>
      </c>
      <c r="E11" s="46"/>
      <c r="F11" s="46"/>
      <c r="G11" s="9"/>
    </row>
    <row r="13" spans="1:20" x14ac:dyDescent="0.25">
      <c r="A13" s="1" t="s">
        <v>7</v>
      </c>
    </row>
    <row r="14" spans="1:20" ht="32.25" customHeight="1" x14ac:dyDescent="0.25">
      <c r="A14" s="10" t="s">
        <v>8</v>
      </c>
      <c r="B14" s="57" t="s">
        <v>9</v>
      </c>
      <c r="C14" s="57"/>
      <c r="D14" s="57"/>
      <c r="E14" s="57"/>
      <c r="F14" s="57" t="s">
        <v>10</v>
      </c>
      <c r="G14" s="57"/>
      <c r="H14" s="57"/>
      <c r="I14" s="10" t="s">
        <v>11</v>
      </c>
      <c r="J14" s="11" t="s">
        <v>12</v>
      </c>
      <c r="K14" s="11" t="s">
        <v>13</v>
      </c>
      <c r="L14" s="11" t="s">
        <v>14</v>
      </c>
    </row>
    <row r="15" spans="1:20" s="9" customFormat="1" ht="29.25" customHeight="1" x14ac:dyDescent="0.25">
      <c r="A15" s="12" t="s">
        <v>15</v>
      </c>
      <c r="B15" s="61" t="s">
        <v>16</v>
      </c>
      <c r="C15" s="61"/>
      <c r="D15" s="61"/>
      <c r="E15" s="61"/>
      <c r="F15" s="62"/>
      <c r="G15" s="62"/>
      <c r="H15" s="62"/>
      <c r="I15" s="13" t="s">
        <v>17</v>
      </c>
      <c r="J15" s="13">
        <v>1</v>
      </c>
      <c r="K15" s="13">
        <v>28</v>
      </c>
      <c r="L15" s="13">
        <v>28</v>
      </c>
      <c r="M15" s="14"/>
      <c r="T15" s="15"/>
    </row>
    <row r="16" spans="1:20" s="9" customFormat="1" ht="0.75" customHeight="1" x14ac:dyDescent="0.25">
      <c r="A16" s="12" t="s">
        <v>18</v>
      </c>
      <c r="B16" s="61" t="s">
        <v>19</v>
      </c>
      <c r="C16" s="61"/>
      <c r="D16" s="61"/>
      <c r="E16" s="61"/>
      <c r="F16" s="62"/>
      <c r="G16" s="62"/>
      <c r="H16" s="62"/>
      <c r="I16" s="13" t="s">
        <v>17</v>
      </c>
      <c r="J16" s="13"/>
      <c r="K16" s="13">
        <v>4</v>
      </c>
      <c r="L16" s="13">
        <v>4</v>
      </c>
    </row>
    <row r="17" spans="1:13" s="9" customFormat="1" ht="3.75" hidden="1" customHeight="1" x14ac:dyDescent="0.25">
      <c r="A17" s="12" t="s">
        <v>20</v>
      </c>
      <c r="B17" s="61" t="s">
        <v>21</v>
      </c>
      <c r="C17" s="61"/>
      <c r="D17" s="61"/>
      <c r="E17" s="61"/>
      <c r="F17" s="62"/>
      <c r="G17" s="62"/>
      <c r="H17" s="62"/>
      <c r="I17" s="13" t="s">
        <v>17</v>
      </c>
      <c r="J17" s="13"/>
      <c r="K17" s="13">
        <v>3</v>
      </c>
      <c r="L17" s="13">
        <v>3</v>
      </c>
    </row>
    <row r="18" spans="1:13" ht="31.5" customHeight="1" x14ac:dyDescent="0.25">
      <c r="A18" s="12" t="s">
        <v>22</v>
      </c>
      <c r="B18" s="63" t="s">
        <v>23</v>
      </c>
      <c r="C18" s="63"/>
      <c r="D18" s="63"/>
      <c r="E18" s="63"/>
      <c r="F18" s="64" t="s">
        <v>24</v>
      </c>
      <c r="G18" s="64"/>
      <c r="H18" s="64"/>
      <c r="I18" s="17" t="s">
        <v>25</v>
      </c>
      <c r="J18" s="18">
        <v>27093</v>
      </c>
      <c r="K18" s="18">
        <v>20589</v>
      </c>
      <c r="L18" s="18">
        <v>20589</v>
      </c>
      <c r="M18" s="19"/>
    </row>
    <row r="19" spans="1:13" ht="31.5" customHeight="1" x14ac:dyDescent="0.25">
      <c r="A19" s="16" t="s">
        <v>26</v>
      </c>
      <c r="B19" s="63" t="s">
        <v>27</v>
      </c>
      <c r="C19" s="63"/>
      <c r="D19" s="63"/>
      <c r="E19" s="63"/>
      <c r="F19" s="59" t="s">
        <v>28</v>
      </c>
      <c r="G19" s="59"/>
      <c r="H19" s="59"/>
      <c r="I19" s="13" t="s">
        <v>29</v>
      </c>
      <c r="J19" s="13">
        <v>1</v>
      </c>
      <c r="K19" s="13">
        <v>104.1</v>
      </c>
      <c r="L19" s="13">
        <v>104.5</v>
      </c>
    </row>
    <row r="20" spans="1:13" ht="48" customHeight="1" x14ac:dyDescent="0.25">
      <c r="A20" s="12" t="s">
        <v>30</v>
      </c>
      <c r="B20" s="58" t="s">
        <v>31</v>
      </c>
      <c r="C20" s="58"/>
      <c r="D20" s="58"/>
      <c r="E20" s="58"/>
      <c r="F20" s="64" t="s">
        <v>32</v>
      </c>
      <c r="G20" s="64"/>
      <c r="H20" s="64"/>
      <c r="I20" s="13" t="s">
        <v>33</v>
      </c>
      <c r="J20" s="13">
        <v>22</v>
      </c>
      <c r="K20" s="13">
        <v>20</v>
      </c>
      <c r="L20" s="13">
        <v>20</v>
      </c>
    </row>
    <row r="21" spans="1:13" x14ac:dyDescent="0.25">
      <c r="A21" s="12" t="s">
        <v>34</v>
      </c>
      <c r="B21" s="58" t="s">
        <v>35</v>
      </c>
      <c r="C21" s="58"/>
      <c r="D21" s="58"/>
      <c r="E21" s="58"/>
      <c r="F21" s="58" t="s">
        <v>36</v>
      </c>
      <c r="G21" s="58"/>
      <c r="H21" s="58"/>
      <c r="I21" s="13" t="s">
        <v>33</v>
      </c>
      <c r="J21" s="13">
        <v>30.2</v>
      </c>
      <c r="K21" s="13">
        <v>30.2</v>
      </c>
      <c r="L21" s="13">
        <v>30.2</v>
      </c>
    </row>
    <row r="22" spans="1:13" ht="16.5" customHeight="1" x14ac:dyDescent="0.25">
      <c r="A22" s="16" t="s">
        <v>37</v>
      </c>
      <c r="B22" s="58" t="s">
        <v>38</v>
      </c>
      <c r="C22" s="58"/>
      <c r="D22" s="58"/>
      <c r="E22" s="58"/>
      <c r="F22" s="59" t="s">
        <v>147</v>
      </c>
      <c r="G22" s="59"/>
      <c r="H22" s="59"/>
      <c r="I22" s="13" t="s">
        <v>39</v>
      </c>
      <c r="J22" s="13">
        <v>1.1000000000000001</v>
      </c>
      <c r="K22" s="13">
        <f>1+0.35</f>
        <v>1.35</v>
      </c>
      <c r="L22" s="13">
        <f>1+0.35</f>
        <v>1.35</v>
      </c>
    </row>
    <row r="23" spans="1:13" ht="15.75" customHeight="1" x14ac:dyDescent="0.25">
      <c r="A23" s="16" t="s">
        <v>40</v>
      </c>
      <c r="B23" s="58" t="s">
        <v>38</v>
      </c>
      <c r="C23" s="58"/>
      <c r="D23" s="58"/>
      <c r="E23" s="58"/>
      <c r="F23" s="60" t="s">
        <v>41</v>
      </c>
      <c r="G23" s="60"/>
      <c r="H23" s="60"/>
      <c r="I23" s="13" t="s">
        <v>39</v>
      </c>
      <c r="J23" s="13">
        <v>1</v>
      </c>
      <c r="K23" s="13">
        <v>1</v>
      </c>
      <c r="L23" s="13">
        <v>1</v>
      </c>
    </row>
    <row r="24" spans="1:13" ht="28.5" customHeight="1" x14ac:dyDescent="0.25">
      <c r="A24" s="16" t="s">
        <v>42</v>
      </c>
      <c r="B24" s="58" t="s">
        <v>38</v>
      </c>
      <c r="C24" s="58"/>
      <c r="D24" s="58"/>
      <c r="E24" s="58"/>
      <c r="F24" s="59" t="s">
        <v>43</v>
      </c>
      <c r="G24" s="59"/>
      <c r="H24" s="59"/>
      <c r="I24" s="13" t="s">
        <v>39</v>
      </c>
      <c r="J24" s="17">
        <v>0</v>
      </c>
      <c r="K24" s="13">
        <v>0.05</v>
      </c>
      <c r="L24" s="13">
        <v>0.05</v>
      </c>
    </row>
    <row r="25" spans="1:13" ht="31.5" customHeight="1" x14ac:dyDescent="0.25">
      <c r="A25" s="16" t="s">
        <v>44</v>
      </c>
      <c r="B25" s="58" t="s">
        <v>38</v>
      </c>
      <c r="C25" s="58"/>
      <c r="D25" s="58"/>
      <c r="E25" s="58"/>
      <c r="F25" s="59" t="s">
        <v>45</v>
      </c>
      <c r="G25" s="59"/>
      <c r="H25" s="59"/>
      <c r="I25" s="13" t="s">
        <v>39</v>
      </c>
      <c r="J25" s="13">
        <v>0</v>
      </c>
      <c r="K25" s="13">
        <v>0.3</v>
      </c>
      <c r="L25" s="13">
        <v>0.3</v>
      </c>
    </row>
    <row r="26" spans="1:13" ht="29.25" customHeight="1" x14ac:dyDescent="0.25">
      <c r="A26" s="16" t="s">
        <v>46</v>
      </c>
      <c r="B26" s="58" t="s">
        <v>38</v>
      </c>
      <c r="C26" s="58"/>
      <c r="D26" s="58"/>
      <c r="E26" s="58"/>
      <c r="F26" s="59" t="s">
        <v>47</v>
      </c>
      <c r="G26" s="59"/>
      <c r="H26" s="59"/>
      <c r="I26" s="13" t="s">
        <v>39</v>
      </c>
      <c r="J26" s="17">
        <v>0.1</v>
      </c>
      <c r="K26" s="13">
        <v>0.1</v>
      </c>
      <c r="L26" s="13">
        <v>0.1</v>
      </c>
    </row>
    <row r="27" spans="1:13" ht="2.25" hidden="1" customHeight="1" x14ac:dyDescent="0.25">
      <c r="A27" s="16" t="s">
        <v>48</v>
      </c>
      <c r="B27" s="58" t="s">
        <v>38</v>
      </c>
      <c r="C27" s="58"/>
      <c r="D27" s="58"/>
      <c r="E27" s="58"/>
      <c r="F27" s="59" t="s">
        <v>49</v>
      </c>
      <c r="G27" s="59"/>
      <c r="H27" s="59"/>
      <c r="I27" s="13" t="s">
        <v>39</v>
      </c>
      <c r="J27" s="13"/>
      <c r="K27" s="13">
        <f>1.5+0.35</f>
        <v>1.85</v>
      </c>
      <c r="L27" s="13">
        <f>1.5+0.35</f>
        <v>1.85</v>
      </c>
    </row>
    <row r="28" spans="1:13" ht="0.75" hidden="1" customHeight="1" x14ac:dyDescent="0.25">
      <c r="A28" s="16" t="s">
        <v>40</v>
      </c>
      <c r="B28" s="58" t="s">
        <v>38</v>
      </c>
      <c r="C28" s="58"/>
      <c r="D28" s="58"/>
      <c r="E28" s="58"/>
      <c r="F28" s="60" t="s">
        <v>50</v>
      </c>
      <c r="G28" s="60"/>
      <c r="H28" s="60"/>
      <c r="I28" s="13" t="s">
        <v>39</v>
      </c>
      <c r="J28" s="13"/>
      <c r="K28" s="13">
        <v>1.5</v>
      </c>
      <c r="L28" s="13">
        <v>1.5</v>
      </c>
    </row>
    <row r="29" spans="1:13" ht="0.75" hidden="1" customHeight="1" x14ac:dyDescent="0.25">
      <c r="A29" s="16" t="s">
        <v>42</v>
      </c>
      <c r="B29" s="58" t="s">
        <v>38</v>
      </c>
      <c r="C29" s="58"/>
      <c r="D29" s="58"/>
      <c r="E29" s="58"/>
      <c r="F29" s="59" t="s">
        <v>51</v>
      </c>
      <c r="G29" s="59"/>
      <c r="H29" s="59"/>
      <c r="I29" s="13" t="s">
        <v>39</v>
      </c>
      <c r="J29" s="13"/>
      <c r="K29" s="13">
        <v>0</v>
      </c>
      <c r="L29" s="13">
        <v>0</v>
      </c>
    </row>
    <row r="30" spans="1:13" ht="7.5" hidden="1" customHeight="1" x14ac:dyDescent="0.25">
      <c r="A30" s="16" t="s">
        <v>44</v>
      </c>
      <c r="B30" s="58" t="s">
        <v>38</v>
      </c>
      <c r="C30" s="58"/>
      <c r="D30" s="58"/>
      <c r="E30" s="58"/>
      <c r="F30" s="59" t="s">
        <v>52</v>
      </c>
      <c r="G30" s="59"/>
      <c r="H30" s="59"/>
      <c r="I30" s="13" t="s">
        <v>39</v>
      </c>
      <c r="J30" s="13"/>
      <c r="K30" s="13">
        <v>0.3</v>
      </c>
      <c r="L30" s="13">
        <v>0.3</v>
      </c>
    </row>
    <row r="31" spans="1:13" ht="25.5" hidden="1" customHeight="1" x14ac:dyDescent="0.25">
      <c r="A31" s="16" t="s">
        <v>44</v>
      </c>
      <c r="B31" s="58" t="s">
        <v>38</v>
      </c>
      <c r="C31" s="58"/>
      <c r="D31" s="58"/>
      <c r="E31" s="58"/>
      <c r="F31" s="59" t="s">
        <v>53</v>
      </c>
      <c r="G31" s="59"/>
      <c r="H31" s="59"/>
      <c r="I31" s="13" t="s">
        <v>39</v>
      </c>
      <c r="J31" s="13"/>
      <c r="K31" s="13">
        <v>0.1</v>
      </c>
      <c r="L31" s="13">
        <v>0.1</v>
      </c>
    </row>
    <row r="32" spans="1:13" ht="9" hidden="1" customHeight="1" x14ac:dyDescent="0.25">
      <c r="A32" s="16" t="s">
        <v>54</v>
      </c>
      <c r="B32" s="58" t="s">
        <v>38</v>
      </c>
      <c r="C32" s="58"/>
      <c r="D32" s="58"/>
      <c r="E32" s="58"/>
      <c r="F32" s="59" t="s">
        <v>55</v>
      </c>
      <c r="G32" s="59"/>
      <c r="H32" s="59"/>
      <c r="I32" s="13" t="s">
        <v>39</v>
      </c>
      <c r="J32" s="13"/>
      <c r="K32" s="13">
        <f>1.67+0.35</f>
        <v>2.02</v>
      </c>
      <c r="L32" s="13">
        <f>1.67+0.35</f>
        <v>2.02</v>
      </c>
    </row>
    <row r="33" spans="1:15" ht="17.25" hidden="1" customHeight="1" x14ac:dyDescent="0.25">
      <c r="A33" s="16" t="s">
        <v>40</v>
      </c>
      <c r="B33" s="58" t="s">
        <v>38</v>
      </c>
      <c r="C33" s="58"/>
      <c r="D33" s="58"/>
      <c r="E33" s="58"/>
      <c r="F33" s="59" t="s">
        <v>56</v>
      </c>
      <c r="G33" s="59"/>
      <c r="H33" s="59"/>
      <c r="I33" s="13" t="s">
        <v>39</v>
      </c>
      <c r="J33" s="20"/>
      <c r="K33" s="20">
        <f>2-(0.0417*8)</f>
        <v>1.6663999999999999</v>
      </c>
      <c r="L33" s="20">
        <f>2-(0.0417*8)</f>
        <v>1.6663999999999999</v>
      </c>
    </row>
    <row r="34" spans="1:15" ht="21" hidden="1" customHeight="1" x14ac:dyDescent="0.25">
      <c r="A34" s="16" t="s">
        <v>42</v>
      </c>
      <c r="B34" s="58" t="s">
        <v>38</v>
      </c>
      <c r="C34" s="58"/>
      <c r="D34" s="58"/>
      <c r="E34" s="58"/>
      <c r="F34" s="59" t="s">
        <v>57</v>
      </c>
      <c r="G34" s="59"/>
      <c r="H34" s="59"/>
      <c r="I34" s="13" t="s">
        <v>39</v>
      </c>
      <c r="J34" s="13"/>
      <c r="K34" s="13">
        <v>0</v>
      </c>
      <c r="L34" s="13">
        <v>0</v>
      </c>
    </row>
    <row r="35" spans="1:15" ht="17.25" hidden="1" customHeight="1" x14ac:dyDescent="0.25">
      <c r="A35" s="16" t="s">
        <v>44</v>
      </c>
      <c r="B35" s="58" t="s">
        <v>38</v>
      </c>
      <c r="C35" s="58"/>
      <c r="D35" s="58"/>
      <c r="E35" s="58"/>
      <c r="F35" s="59" t="s">
        <v>58</v>
      </c>
      <c r="G35" s="59"/>
      <c r="H35" s="59"/>
      <c r="I35" s="13" t="s">
        <v>39</v>
      </c>
      <c r="J35" s="13"/>
      <c r="K35" s="13">
        <v>0.3</v>
      </c>
      <c r="L35" s="13">
        <v>0.3</v>
      </c>
    </row>
    <row r="36" spans="1:15" ht="0.75" hidden="1" customHeight="1" x14ac:dyDescent="0.25">
      <c r="A36" s="16" t="s">
        <v>44</v>
      </c>
      <c r="B36" s="58" t="s">
        <v>38</v>
      </c>
      <c r="C36" s="58"/>
      <c r="D36" s="58"/>
      <c r="E36" s="58"/>
      <c r="F36" s="59" t="s">
        <v>59</v>
      </c>
      <c r="G36" s="59"/>
      <c r="H36" s="59"/>
      <c r="I36" s="13" t="s">
        <v>39</v>
      </c>
      <c r="J36" s="13"/>
      <c r="K36" s="13">
        <v>0.1</v>
      </c>
      <c r="L36" s="13">
        <v>0.1</v>
      </c>
    </row>
    <row r="37" spans="1:15" ht="26.25" customHeight="1" x14ac:dyDescent="0.25">
      <c r="A37" s="21" t="s">
        <v>60</v>
      </c>
      <c r="B37" s="54" t="s">
        <v>61</v>
      </c>
      <c r="C37" s="54"/>
      <c r="D37" s="54"/>
      <c r="E37" s="54"/>
      <c r="F37" s="55" t="s">
        <v>148</v>
      </c>
      <c r="G37" s="55"/>
      <c r="H37" s="55"/>
      <c r="I37" s="17" t="s">
        <v>62</v>
      </c>
      <c r="J37" s="22">
        <v>744</v>
      </c>
      <c r="K37" s="13">
        <v>8760</v>
      </c>
      <c r="L37" s="13">
        <v>6552</v>
      </c>
      <c r="N37" s="23"/>
      <c r="O37" s="23"/>
    </row>
    <row r="38" spans="1:15" ht="3.75" hidden="1" customHeight="1" x14ac:dyDescent="0.25">
      <c r="A38" s="21" t="s">
        <v>63</v>
      </c>
      <c r="B38" s="54" t="s">
        <v>61</v>
      </c>
      <c r="C38" s="54"/>
      <c r="D38" s="54"/>
      <c r="E38" s="54"/>
      <c r="F38" s="55" t="s">
        <v>64</v>
      </c>
      <c r="G38" s="55"/>
      <c r="H38" s="55"/>
      <c r="I38" s="17" t="s">
        <v>62</v>
      </c>
      <c r="J38" s="17"/>
      <c r="K38" s="13">
        <v>4380</v>
      </c>
      <c r="L38" s="13">
        <v>3267</v>
      </c>
    </row>
    <row r="39" spans="1:15" ht="7.5" hidden="1" customHeight="1" x14ac:dyDescent="0.25">
      <c r="A39" s="21" t="s">
        <v>65</v>
      </c>
      <c r="B39" s="54" t="s">
        <v>61</v>
      </c>
      <c r="C39" s="54"/>
      <c r="D39" s="54"/>
      <c r="E39" s="54"/>
      <c r="F39" s="55" t="s">
        <v>66</v>
      </c>
      <c r="G39" s="55"/>
      <c r="H39" s="55"/>
      <c r="I39" s="17" t="s">
        <v>62</v>
      </c>
      <c r="J39" s="17"/>
      <c r="K39" s="13">
        <v>2920</v>
      </c>
      <c r="L39" s="13">
        <v>2184</v>
      </c>
    </row>
    <row r="40" spans="1:15" ht="19.5" customHeight="1" x14ac:dyDescent="0.25">
      <c r="A40" s="21" t="s">
        <v>67</v>
      </c>
      <c r="B40" s="54" t="s">
        <v>68</v>
      </c>
      <c r="C40" s="54"/>
      <c r="D40" s="54"/>
      <c r="E40" s="54"/>
      <c r="F40" s="56" t="s">
        <v>69</v>
      </c>
      <c r="G40" s="56"/>
      <c r="H40" s="56"/>
      <c r="I40" s="17" t="s">
        <v>62</v>
      </c>
      <c r="J40" s="17">
        <v>164.3</v>
      </c>
      <c r="K40" s="13">
        <v>164.3</v>
      </c>
      <c r="L40" s="13">
        <v>164.3</v>
      </c>
    </row>
    <row r="42" spans="1:15" x14ac:dyDescent="0.25">
      <c r="A42" s="1" t="s">
        <v>70</v>
      </c>
    </row>
    <row r="45" spans="1:15" ht="28.5" x14ac:dyDescent="0.25">
      <c r="A45" s="24" t="s">
        <v>71</v>
      </c>
      <c r="B45" s="57" t="s">
        <v>9</v>
      </c>
      <c r="C45" s="57"/>
      <c r="D45" s="57"/>
      <c r="E45" s="57" t="s">
        <v>72</v>
      </c>
      <c r="F45" s="57"/>
      <c r="G45" s="57" t="s">
        <v>73</v>
      </c>
      <c r="H45" s="57"/>
      <c r="I45" s="57"/>
      <c r="J45" s="25" t="s">
        <v>74</v>
      </c>
      <c r="K45" s="11" t="s">
        <v>75</v>
      </c>
      <c r="L45" s="11" t="s">
        <v>76</v>
      </c>
    </row>
    <row r="46" spans="1:15" ht="27" customHeight="1" x14ac:dyDescent="0.25">
      <c r="A46" s="7" t="s">
        <v>77</v>
      </c>
      <c r="B46" s="46" t="s">
        <v>78</v>
      </c>
      <c r="C46" s="46"/>
      <c r="D46" s="46"/>
      <c r="E46" s="47" t="s">
        <v>79</v>
      </c>
      <c r="F46" s="47"/>
      <c r="G46" s="51" t="s">
        <v>80</v>
      </c>
      <c r="H46" s="51"/>
      <c r="I46" s="51"/>
      <c r="J46" s="26">
        <v>164.9</v>
      </c>
      <c r="K46" s="26">
        <v>125.31</v>
      </c>
      <c r="L46" s="26">
        <v>125.31</v>
      </c>
    </row>
    <row r="47" spans="1:15" ht="15" customHeight="1" x14ac:dyDescent="0.25">
      <c r="A47" s="53" t="s">
        <v>81</v>
      </c>
      <c r="B47" s="51" t="s">
        <v>82</v>
      </c>
      <c r="C47" s="51"/>
      <c r="D47" s="51"/>
      <c r="E47" s="53" t="s">
        <v>83</v>
      </c>
      <c r="F47" s="53"/>
      <c r="G47" s="41" t="s">
        <v>151</v>
      </c>
      <c r="H47" s="41"/>
      <c r="I47" s="41"/>
      <c r="J47" s="52">
        <v>10.99</v>
      </c>
      <c r="K47" s="51">
        <v>8.35</v>
      </c>
      <c r="L47" s="51">
        <v>8.35</v>
      </c>
    </row>
    <row r="48" spans="1:15" ht="13.5" customHeight="1" x14ac:dyDescent="0.25">
      <c r="A48" s="53"/>
      <c r="B48" s="51"/>
      <c r="C48" s="51"/>
      <c r="D48" s="51"/>
      <c r="E48" s="53"/>
      <c r="F48" s="53"/>
      <c r="G48" s="41"/>
      <c r="H48" s="41"/>
      <c r="I48" s="41"/>
      <c r="J48" s="52"/>
      <c r="K48" s="52"/>
      <c r="L48" s="52"/>
    </row>
    <row r="49" spans="1:20" ht="30.75" customHeight="1" x14ac:dyDescent="0.25">
      <c r="A49" s="53"/>
      <c r="B49" s="51"/>
      <c r="C49" s="51"/>
      <c r="D49" s="51"/>
      <c r="E49" s="53"/>
      <c r="F49" s="53"/>
      <c r="G49" s="41"/>
      <c r="H49" s="41"/>
      <c r="I49" s="41"/>
      <c r="J49" s="52"/>
      <c r="K49" s="52"/>
      <c r="L49" s="52"/>
    </row>
    <row r="50" spans="1:20" ht="12" customHeight="1" x14ac:dyDescent="0.25">
      <c r="A50" s="53"/>
      <c r="B50" s="51"/>
      <c r="C50" s="51"/>
      <c r="D50" s="51"/>
      <c r="E50" s="53"/>
      <c r="F50" s="53"/>
      <c r="G50" s="41"/>
      <c r="H50" s="41"/>
      <c r="I50" s="41"/>
      <c r="J50" s="52"/>
      <c r="K50" s="52"/>
      <c r="L50" s="52"/>
    </row>
    <row r="51" spans="1:20" ht="12.75" customHeight="1" x14ac:dyDescent="0.25">
      <c r="A51" s="53"/>
      <c r="B51" s="51"/>
      <c r="C51" s="51"/>
      <c r="D51" s="51"/>
      <c r="E51" s="53"/>
      <c r="F51" s="53"/>
      <c r="G51" s="41"/>
      <c r="H51" s="41"/>
      <c r="I51" s="41"/>
      <c r="J51" s="52"/>
      <c r="K51" s="52"/>
      <c r="L51" s="52"/>
    </row>
    <row r="52" spans="1:20" ht="43.5" customHeight="1" x14ac:dyDescent="0.25">
      <c r="A52" s="53" t="s">
        <v>84</v>
      </c>
      <c r="B52" s="51" t="s">
        <v>85</v>
      </c>
      <c r="C52" s="51"/>
      <c r="D52" s="51"/>
      <c r="E52" s="53" t="s">
        <v>86</v>
      </c>
      <c r="F52" s="53"/>
      <c r="G52" s="41" t="s">
        <v>152</v>
      </c>
      <c r="H52" s="41"/>
      <c r="I52" s="41"/>
      <c r="J52" s="51">
        <v>0</v>
      </c>
      <c r="K52" s="51">
        <v>40.51</v>
      </c>
      <c r="L52" s="51">
        <v>40.51</v>
      </c>
      <c r="N52" s="23"/>
      <c r="O52" s="23"/>
      <c r="P52" s="23"/>
      <c r="Q52" s="23"/>
      <c r="R52" s="23"/>
      <c r="S52" s="23"/>
      <c r="T52" s="23"/>
    </row>
    <row r="53" spans="1:20" ht="63" customHeight="1" x14ac:dyDescent="0.25">
      <c r="A53" s="53"/>
      <c r="B53" s="51"/>
      <c r="C53" s="51"/>
      <c r="D53" s="51"/>
      <c r="E53" s="53"/>
      <c r="F53" s="53"/>
      <c r="G53" s="41"/>
      <c r="H53" s="41"/>
      <c r="I53" s="41"/>
      <c r="J53" s="51"/>
      <c r="K53" s="51"/>
      <c r="L53" s="51"/>
    </row>
    <row r="54" spans="1:20" ht="0.75" hidden="1" customHeight="1" x14ac:dyDescent="0.25">
      <c r="A54" s="47" t="s">
        <v>87</v>
      </c>
      <c r="B54" s="46" t="s">
        <v>88</v>
      </c>
      <c r="C54" s="46"/>
      <c r="D54" s="46"/>
      <c r="E54" s="47" t="s">
        <v>89</v>
      </c>
      <c r="F54" s="47"/>
      <c r="G54" s="48" t="s">
        <v>90</v>
      </c>
      <c r="H54" s="48"/>
      <c r="I54" s="48"/>
      <c r="J54" s="46"/>
      <c r="K54" s="46">
        <v>40.51</v>
      </c>
      <c r="L54" s="46">
        <v>40.51</v>
      </c>
    </row>
    <row r="55" spans="1:20" ht="30" hidden="1" customHeight="1" x14ac:dyDescent="0.25">
      <c r="A55" s="47"/>
      <c r="B55" s="46"/>
      <c r="C55" s="46"/>
      <c r="D55" s="46"/>
      <c r="E55" s="47"/>
      <c r="F55" s="47"/>
      <c r="G55" s="49" t="s">
        <v>91</v>
      </c>
      <c r="H55" s="49"/>
      <c r="I55" s="49"/>
      <c r="J55" s="46"/>
      <c r="K55" s="46"/>
      <c r="L55" s="46"/>
    </row>
    <row r="56" spans="1:20" ht="28.5" hidden="1" customHeight="1" x14ac:dyDescent="0.25">
      <c r="A56" s="47"/>
      <c r="B56" s="46"/>
      <c r="C56" s="46"/>
      <c r="D56" s="46"/>
      <c r="E56" s="47"/>
      <c r="F56" s="47"/>
      <c r="G56" s="50" t="s">
        <v>92</v>
      </c>
      <c r="H56" s="50"/>
      <c r="I56" s="50"/>
      <c r="J56" s="46"/>
      <c r="K56" s="46"/>
      <c r="L56" s="46"/>
    </row>
    <row r="57" spans="1:20" ht="4.5" hidden="1" customHeight="1" x14ac:dyDescent="0.25">
      <c r="A57" s="47" t="s">
        <v>93</v>
      </c>
      <c r="B57" s="46" t="s">
        <v>94</v>
      </c>
      <c r="C57" s="46"/>
      <c r="D57" s="46"/>
      <c r="E57" s="47" t="s">
        <v>95</v>
      </c>
      <c r="F57" s="47"/>
      <c r="G57" s="48" t="s">
        <v>96</v>
      </c>
      <c r="H57" s="48"/>
      <c r="I57" s="48"/>
      <c r="J57" s="46"/>
      <c r="K57" s="46">
        <v>40.51</v>
      </c>
      <c r="L57" s="46">
        <v>40.51</v>
      </c>
    </row>
    <row r="58" spans="1:20" ht="28.5" hidden="1" customHeight="1" x14ac:dyDescent="0.25">
      <c r="A58" s="47"/>
      <c r="B58" s="46"/>
      <c r="C58" s="46"/>
      <c r="D58" s="46"/>
      <c r="E58" s="47"/>
      <c r="F58" s="47"/>
      <c r="G58" s="49" t="s">
        <v>97</v>
      </c>
      <c r="H58" s="49"/>
      <c r="I58" s="49"/>
      <c r="J58" s="46"/>
      <c r="K58" s="46"/>
      <c r="L58" s="46"/>
    </row>
    <row r="59" spans="1:20" ht="16.5" hidden="1" customHeight="1" x14ac:dyDescent="0.25">
      <c r="A59" s="47"/>
      <c r="B59" s="46"/>
      <c r="C59" s="46"/>
      <c r="D59" s="46"/>
      <c r="E59" s="47"/>
      <c r="F59" s="47"/>
      <c r="G59" s="50" t="s">
        <v>98</v>
      </c>
      <c r="H59" s="50"/>
      <c r="I59" s="50"/>
      <c r="J59" s="46"/>
      <c r="K59" s="46"/>
      <c r="L59" s="46"/>
    </row>
    <row r="60" spans="1:20" ht="65.25" customHeight="1" x14ac:dyDescent="0.25">
      <c r="A60" s="7" t="s">
        <v>99</v>
      </c>
      <c r="B60" s="46" t="s">
        <v>100</v>
      </c>
      <c r="C60" s="46"/>
      <c r="D60" s="46"/>
      <c r="E60" s="47" t="s">
        <v>101</v>
      </c>
      <c r="F60" s="47"/>
      <c r="G60" s="46" t="s">
        <v>153</v>
      </c>
      <c r="H60" s="46"/>
      <c r="I60" s="46"/>
      <c r="J60" s="8">
        <v>87.95</v>
      </c>
      <c r="K60" s="27"/>
      <c r="L60" s="27"/>
    </row>
    <row r="61" spans="1:20" ht="21.75" customHeight="1" x14ac:dyDescent="0.25">
      <c r="A61" s="7" t="s">
        <v>102</v>
      </c>
      <c r="B61" s="47" t="s">
        <v>103</v>
      </c>
      <c r="C61" s="47"/>
      <c r="D61" s="47"/>
      <c r="E61" s="47" t="s">
        <v>104</v>
      </c>
      <c r="F61" s="47"/>
      <c r="G61" s="46" t="s">
        <v>154</v>
      </c>
      <c r="H61" s="46"/>
      <c r="I61" s="46"/>
      <c r="J61" s="28">
        <v>21.99</v>
      </c>
      <c r="K61" s="8">
        <v>14.51</v>
      </c>
      <c r="L61" s="8">
        <v>14.51</v>
      </c>
    </row>
    <row r="62" spans="1:20" ht="21.75" customHeight="1" x14ac:dyDescent="0.25">
      <c r="A62" s="7" t="s">
        <v>105</v>
      </c>
      <c r="B62" s="47" t="s">
        <v>106</v>
      </c>
      <c r="C62" s="47"/>
      <c r="D62" s="47"/>
      <c r="E62" s="47" t="s">
        <v>107</v>
      </c>
      <c r="F62" s="47"/>
      <c r="G62" s="41" t="s">
        <v>155</v>
      </c>
      <c r="H62" s="41"/>
      <c r="I62" s="41"/>
      <c r="J62" s="8">
        <v>86.32</v>
      </c>
      <c r="K62" s="8">
        <v>58.98</v>
      </c>
      <c r="L62" s="8">
        <v>58.98</v>
      </c>
    </row>
    <row r="63" spans="1:20" ht="7.5" customHeight="1" x14ac:dyDescent="0.25"/>
    <row r="64" spans="1:20" ht="27.75" customHeight="1" x14ac:dyDescent="0.25">
      <c r="A64" s="41" t="s">
        <v>156</v>
      </c>
      <c r="B64" s="41"/>
      <c r="C64" s="41"/>
      <c r="E64" s="29"/>
      <c r="G64" s="30"/>
      <c r="H64" s="29"/>
    </row>
    <row r="65" spans="1:9" hidden="1" x14ac:dyDescent="0.25">
      <c r="A65" s="1" t="s">
        <v>108</v>
      </c>
      <c r="G65" s="30" t="s">
        <v>109</v>
      </c>
      <c r="H65" s="29"/>
      <c r="I65" s="1" t="s">
        <v>110</v>
      </c>
    </row>
    <row r="66" spans="1:9" hidden="1" x14ac:dyDescent="0.25">
      <c r="A66" s="1" t="s">
        <v>111</v>
      </c>
      <c r="G66" s="30" t="s">
        <v>109</v>
      </c>
      <c r="H66" s="29"/>
      <c r="I66" s="1" t="s">
        <v>110</v>
      </c>
    </row>
    <row r="67" spans="1:9" x14ac:dyDescent="0.25">
      <c r="A67" s="42" t="s">
        <v>112</v>
      </c>
      <c r="B67" s="42"/>
      <c r="C67" s="42"/>
      <c r="D67" s="42"/>
      <c r="E67" s="42"/>
      <c r="F67" s="42"/>
      <c r="G67" s="42"/>
      <c r="H67" s="42"/>
    </row>
    <row r="68" spans="1:9" x14ac:dyDescent="0.25">
      <c r="A68" s="2" t="s">
        <v>113</v>
      </c>
    </row>
    <row r="69" spans="1:9" ht="8.25" customHeight="1" x14ac:dyDescent="0.25"/>
    <row r="73" spans="1:9" x14ac:dyDescent="0.25">
      <c r="A73" s="2" t="s">
        <v>114</v>
      </c>
    </row>
    <row r="78" spans="1:9" x14ac:dyDescent="0.25">
      <c r="A78" s="2" t="s">
        <v>157</v>
      </c>
    </row>
    <row r="79" spans="1:9" x14ac:dyDescent="0.25">
      <c r="A79" s="2"/>
      <c r="E79" s="29"/>
      <c r="F79" s="29"/>
    </row>
    <row r="80" spans="1:9" hidden="1" x14ac:dyDescent="0.25">
      <c r="A80" s="1" t="s">
        <v>115</v>
      </c>
      <c r="E80" s="29"/>
      <c r="F80" s="29">
        <f t="shared" ref="F80:F83" si="0">(H65*J38)*J16</f>
        <v>0</v>
      </c>
      <c r="G80" s="1" t="s">
        <v>25</v>
      </c>
    </row>
    <row r="81" spans="1:13" hidden="1" x14ac:dyDescent="0.25">
      <c r="A81" s="1" t="s">
        <v>116</v>
      </c>
      <c r="E81" s="29"/>
      <c r="F81" s="29">
        <f t="shared" si="0"/>
        <v>0</v>
      </c>
      <c r="G81" s="1" t="s">
        <v>25</v>
      </c>
    </row>
    <row r="82" spans="1:13" hidden="1" x14ac:dyDescent="0.25">
      <c r="A82" s="2" t="s">
        <v>117</v>
      </c>
      <c r="F82" s="29">
        <f t="shared" si="0"/>
        <v>0</v>
      </c>
      <c r="G82" s="1" t="s">
        <v>25</v>
      </c>
    </row>
    <row r="83" spans="1:13" hidden="1" x14ac:dyDescent="0.25">
      <c r="A83" s="1" t="s">
        <v>118</v>
      </c>
      <c r="F83" s="29">
        <f t="shared" si="0"/>
        <v>0</v>
      </c>
      <c r="G83" s="1" t="s">
        <v>25</v>
      </c>
    </row>
    <row r="84" spans="1:13" hidden="1" x14ac:dyDescent="0.25">
      <c r="A84" s="1" t="s">
        <v>119</v>
      </c>
      <c r="F84" s="29" t="e">
        <f>(H69*#REF!)*J20</f>
        <v>#REF!</v>
      </c>
      <c r="G84" s="1" t="s">
        <v>25</v>
      </c>
    </row>
    <row r="85" spans="1:13" hidden="1" x14ac:dyDescent="0.25">
      <c r="A85" s="2" t="s">
        <v>120</v>
      </c>
      <c r="F85" s="29">
        <f t="shared" ref="F85:F87" si="1">(H70*J42)*J21</f>
        <v>0</v>
      </c>
      <c r="G85" s="1" t="s">
        <v>25</v>
      </c>
    </row>
    <row r="86" spans="1:13" hidden="1" x14ac:dyDescent="0.25">
      <c r="A86" s="1" t="s">
        <v>121</v>
      </c>
      <c r="F86" s="29">
        <f t="shared" si="1"/>
        <v>0</v>
      </c>
      <c r="G86" s="1" t="s">
        <v>25</v>
      </c>
    </row>
    <row r="87" spans="1:13" hidden="1" x14ac:dyDescent="0.25">
      <c r="A87" s="1" t="s">
        <v>122</v>
      </c>
      <c r="F87" s="29">
        <f t="shared" si="1"/>
        <v>0</v>
      </c>
      <c r="G87" s="1" t="s">
        <v>25</v>
      </c>
    </row>
    <row r="88" spans="1:13" x14ac:dyDescent="0.25">
      <c r="A88" s="2" t="s">
        <v>123</v>
      </c>
    </row>
    <row r="89" spans="1:13" x14ac:dyDescent="0.25">
      <c r="A89" s="2" t="s">
        <v>124</v>
      </c>
      <c r="C89" s="31" t="s">
        <v>125</v>
      </c>
    </row>
    <row r="91" spans="1:13" x14ac:dyDescent="0.25">
      <c r="A91" s="2" t="s">
        <v>158</v>
      </c>
    </row>
    <row r="92" spans="1:13" ht="12.75" customHeight="1" x14ac:dyDescent="0.25">
      <c r="A92" s="2"/>
      <c r="B92" s="32"/>
      <c r="C92" s="29"/>
      <c r="E92" s="29"/>
      <c r="I92" s="33"/>
      <c r="M92" s="33"/>
    </row>
    <row r="93" spans="1:13" ht="12.75" hidden="1" customHeight="1" x14ac:dyDescent="0.25">
      <c r="A93" s="1" t="s">
        <v>126</v>
      </c>
      <c r="B93" s="32"/>
      <c r="C93" s="29"/>
      <c r="D93" s="1" t="s">
        <v>109</v>
      </c>
      <c r="E93" s="29">
        <f t="shared" ref="E93:E100" si="2">F80*0.2</f>
        <v>0</v>
      </c>
      <c r="F93" s="1" t="s">
        <v>25</v>
      </c>
    </row>
    <row r="94" spans="1:13" ht="12.75" hidden="1" customHeight="1" x14ac:dyDescent="0.25">
      <c r="A94" s="1" t="s">
        <v>127</v>
      </c>
      <c r="B94" s="32"/>
      <c r="C94" s="29"/>
      <c r="D94" s="1" t="s">
        <v>109</v>
      </c>
      <c r="E94" s="29">
        <f t="shared" si="2"/>
        <v>0</v>
      </c>
      <c r="F94" s="1" t="s">
        <v>25</v>
      </c>
    </row>
    <row r="95" spans="1:13" ht="12.75" hidden="1" customHeight="1" x14ac:dyDescent="0.25">
      <c r="A95" s="2" t="s">
        <v>128</v>
      </c>
      <c r="B95" s="32"/>
      <c r="C95" s="29"/>
      <c r="D95" s="1" t="s">
        <v>109</v>
      </c>
      <c r="E95" s="29">
        <f t="shared" si="2"/>
        <v>0</v>
      </c>
      <c r="F95" s="1" t="s">
        <v>25</v>
      </c>
    </row>
    <row r="96" spans="1:13" ht="12.75" hidden="1" customHeight="1" x14ac:dyDescent="0.25">
      <c r="A96" s="1" t="s">
        <v>129</v>
      </c>
      <c r="B96" s="32"/>
      <c r="C96" s="29"/>
      <c r="D96" s="1" t="s">
        <v>109</v>
      </c>
      <c r="E96" s="29">
        <f t="shared" si="2"/>
        <v>0</v>
      </c>
      <c r="F96" s="1" t="s">
        <v>25</v>
      </c>
    </row>
    <row r="97" spans="1:9" ht="12.75" hidden="1" customHeight="1" x14ac:dyDescent="0.25">
      <c r="A97" s="1" t="s">
        <v>130</v>
      </c>
      <c r="B97" s="32"/>
      <c r="C97" s="29"/>
      <c r="D97" s="1" t="s">
        <v>109</v>
      </c>
      <c r="E97" s="29" t="e">
        <f t="shared" si="2"/>
        <v>#REF!</v>
      </c>
      <c r="F97" s="1" t="s">
        <v>25</v>
      </c>
    </row>
    <row r="98" spans="1:9" ht="12.75" hidden="1" customHeight="1" x14ac:dyDescent="0.25">
      <c r="A98" s="2" t="s">
        <v>131</v>
      </c>
      <c r="B98" s="32"/>
      <c r="C98" s="29"/>
      <c r="D98" s="1" t="s">
        <v>109</v>
      </c>
      <c r="E98" s="29">
        <f t="shared" si="2"/>
        <v>0</v>
      </c>
      <c r="F98" s="1" t="s">
        <v>25</v>
      </c>
    </row>
    <row r="99" spans="1:9" ht="12.75" hidden="1" customHeight="1" x14ac:dyDescent="0.25">
      <c r="A99" s="1" t="s">
        <v>132</v>
      </c>
      <c r="B99" s="32"/>
      <c r="C99" s="29"/>
      <c r="D99" s="1" t="s">
        <v>109</v>
      </c>
      <c r="E99" s="29">
        <f t="shared" si="2"/>
        <v>0</v>
      </c>
      <c r="F99" s="1" t="s">
        <v>25</v>
      </c>
    </row>
    <row r="100" spans="1:9" ht="12.75" hidden="1" customHeight="1" x14ac:dyDescent="0.25">
      <c r="A100" s="1" t="s">
        <v>133</v>
      </c>
      <c r="B100" s="32"/>
      <c r="C100" s="29"/>
      <c r="D100" s="1" t="s">
        <v>109</v>
      </c>
      <c r="E100" s="29">
        <f t="shared" si="2"/>
        <v>0</v>
      </c>
      <c r="F100" s="1" t="s">
        <v>25</v>
      </c>
    </row>
    <row r="101" spans="1:9" x14ac:dyDescent="0.25">
      <c r="A101" s="2" t="s">
        <v>134</v>
      </c>
    </row>
    <row r="102" spans="1:9" ht="18.75" x14ac:dyDescent="0.25">
      <c r="A102" s="34" t="s">
        <v>135</v>
      </c>
      <c r="I102" s="33"/>
    </row>
    <row r="103" spans="1:9" ht="18.75" x14ac:dyDescent="0.25">
      <c r="A103" s="34"/>
    </row>
    <row r="104" spans="1:9" x14ac:dyDescent="0.25">
      <c r="A104" s="2" t="s">
        <v>159</v>
      </c>
      <c r="I104" s="35"/>
    </row>
    <row r="105" spans="1:9" x14ac:dyDescent="0.25">
      <c r="A105" s="2"/>
    </row>
    <row r="106" spans="1:9" x14ac:dyDescent="0.25">
      <c r="A106" s="2" t="s">
        <v>160</v>
      </c>
    </row>
    <row r="107" spans="1:9" x14ac:dyDescent="0.25">
      <c r="A107" s="2"/>
      <c r="E107" s="29"/>
      <c r="F107" s="29"/>
    </row>
    <row r="108" spans="1:9" hidden="1" x14ac:dyDescent="0.25">
      <c r="E108" s="29"/>
      <c r="F108" s="29"/>
    </row>
    <row r="109" spans="1:9" hidden="1" x14ac:dyDescent="0.25">
      <c r="E109" s="29"/>
      <c r="F109" s="29"/>
    </row>
    <row r="110" spans="1:9" hidden="1" x14ac:dyDescent="0.25">
      <c r="A110" s="2"/>
      <c r="F110" s="29"/>
    </row>
    <row r="111" spans="1:9" hidden="1" x14ac:dyDescent="0.25">
      <c r="F111" s="29"/>
    </row>
    <row r="112" spans="1:9" hidden="1" x14ac:dyDescent="0.25">
      <c r="F112" s="29"/>
    </row>
    <row r="113" spans="1:10" hidden="1" x14ac:dyDescent="0.25">
      <c r="A113" s="2" t="s">
        <v>120</v>
      </c>
      <c r="F113" s="29" t="e">
        <f>(#REF!*#REF!)*#REF!</f>
        <v>#REF!</v>
      </c>
      <c r="G113" s="1" t="s">
        <v>25</v>
      </c>
    </row>
    <row r="114" spans="1:10" hidden="1" x14ac:dyDescent="0.25">
      <c r="A114" s="1" t="s">
        <v>121</v>
      </c>
      <c r="F114" s="29" t="e">
        <f>(#REF!*#REF!)*#REF!</f>
        <v>#REF!</v>
      </c>
      <c r="G114" s="1" t="s">
        <v>25</v>
      </c>
    </row>
    <row r="115" spans="1:10" hidden="1" x14ac:dyDescent="0.25">
      <c r="A115" s="1" t="s">
        <v>122</v>
      </c>
      <c r="F115" s="29" t="e">
        <f>(#REF!*#REF!)*#REF!</f>
        <v>#REF!</v>
      </c>
      <c r="G115" s="1" t="s">
        <v>25</v>
      </c>
    </row>
    <row r="117" spans="1:10" ht="15" customHeight="1" x14ac:dyDescent="0.25">
      <c r="A117" s="2" t="s">
        <v>146</v>
      </c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s="36" customFormat="1" ht="15" customHeight="1" x14ac:dyDescent="0.25">
      <c r="A119" s="2" t="s">
        <v>161</v>
      </c>
      <c r="B119" s="1"/>
      <c r="C119" s="1"/>
      <c r="D119" s="1"/>
      <c r="E119" s="19"/>
      <c r="F119" s="19"/>
      <c r="G119" s="19"/>
      <c r="H119" s="19"/>
      <c r="I119" s="19"/>
      <c r="J119" s="19"/>
    </row>
    <row r="120" spans="1:10" ht="15" hidden="1" customHeight="1" x14ac:dyDescent="0.25">
      <c r="A120" s="19" t="s">
        <v>136</v>
      </c>
      <c r="B120" s="19"/>
      <c r="C120" s="37"/>
      <c r="D120" s="38" t="s">
        <v>109</v>
      </c>
      <c r="E120" s="39" t="e">
        <f>(#REF!+#REF!+#REF!)*($K$19/100)+((#REF!+#REF!+#REF!)*($K$19/100))*20%</f>
        <v>#REF!</v>
      </c>
      <c r="F120" s="19" t="s">
        <v>25</v>
      </c>
      <c r="G120" s="19"/>
      <c r="H120" s="19"/>
      <c r="I120" s="19"/>
      <c r="J120" s="19"/>
    </row>
    <row r="121" spans="1:10" ht="15" hidden="1" customHeight="1" x14ac:dyDescent="0.25">
      <c r="A121" s="19" t="s">
        <v>137</v>
      </c>
      <c r="B121" s="19"/>
      <c r="C121" s="37"/>
      <c r="D121" s="38" t="s">
        <v>109</v>
      </c>
      <c r="E121" s="39" t="e">
        <f>(#REF!+#REF!+#REF!)*($L$19/100)+((#REF!+#REF!+#REF!)*($L$19/100))*20%</f>
        <v>#REF!</v>
      </c>
      <c r="F121" s="19" t="s">
        <v>25</v>
      </c>
      <c r="G121" s="19"/>
      <c r="H121" s="19"/>
      <c r="I121" s="19"/>
      <c r="J121" s="19"/>
    </row>
    <row r="122" spans="1:10" ht="15" hidden="1" customHeight="1" x14ac:dyDescent="0.25">
      <c r="A122" s="40" t="s">
        <v>138</v>
      </c>
      <c r="B122" s="19"/>
      <c r="C122" s="37"/>
      <c r="D122" s="38" t="s">
        <v>109</v>
      </c>
      <c r="E122" s="39" t="e">
        <f>(#REF!+#REF!+#REF!)*($J$19/100)+((#REF!+#REF!+#REF!)*($J$19/100))*20%</f>
        <v>#REF!</v>
      </c>
      <c r="F122" s="19" t="s">
        <v>25</v>
      </c>
      <c r="G122" s="19"/>
      <c r="H122" s="19"/>
      <c r="I122" s="19"/>
      <c r="J122" s="19"/>
    </row>
    <row r="123" spans="1:10" ht="15" hidden="1" customHeight="1" x14ac:dyDescent="0.25">
      <c r="A123" s="19" t="s">
        <v>139</v>
      </c>
      <c r="B123" s="19"/>
      <c r="C123" s="37"/>
      <c r="D123" s="38" t="s">
        <v>109</v>
      </c>
      <c r="E123" s="39" t="e">
        <f>(#REF!+#REF!+#REF!)*($K$19/100)+((#REF!+#REF!+#REF!)*($K$19/100))*20%</f>
        <v>#REF!</v>
      </c>
      <c r="F123" s="19" t="s">
        <v>25</v>
      </c>
      <c r="G123" s="19"/>
      <c r="H123" s="19"/>
      <c r="I123" s="19"/>
      <c r="J123" s="19"/>
    </row>
    <row r="124" spans="1:10" ht="15" hidden="1" customHeight="1" x14ac:dyDescent="0.25">
      <c r="A124" s="19" t="s">
        <v>140</v>
      </c>
      <c r="B124" s="19"/>
      <c r="C124" s="37"/>
      <c r="D124" s="38" t="s">
        <v>109</v>
      </c>
      <c r="E124" s="39" t="e">
        <f>(#REF!+#REF!+#REF!)*($L$19/100)+((#REF!+#REF!+#REF!)*($L$19/100))*20%</f>
        <v>#REF!</v>
      </c>
      <c r="F124" s="19" t="s">
        <v>25</v>
      </c>
      <c r="G124" s="19"/>
      <c r="H124" s="19"/>
      <c r="I124" s="19"/>
      <c r="J124" s="19"/>
    </row>
    <row r="125" spans="1:10" ht="15" hidden="1" customHeight="1" x14ac:dyDescent="0.25">
      <c r="A125" s="40" t="s">
        <v>141</v>
      </c>
      <c r="B125" s="19"/>
      <c r="C125" s="38"/>
      <c r="D125" s="38" t="s">
        <v>109</v>
      </c>
      <c r="E125" s="39" t="e">
        <f>(#REF!+#REF!+#REF!)*($J$19/100)+((#REF!+#REF!+#REF!)*($J$19/100))*20%</f>
        <v>#REF!</v>
      </c>
      <c r="F125" s="19" t="s">
        <v>25</v>
      </c>
      <c r="G125" s="19"/>
      <c r="H125" s="19"/>
      <c r="I125" s="19"/>
      <c r="J125" s="19"/>
    </row>
    <row r="126" spans="1:10" ht="15" hidden="1" customHeight="1" x14ac:dyDescent="0.25">
      <c r="A126" s="19" t="s">
        <v>142</v>
      </c>
      <c r="B126" s="19"/>
      <c r="C126" s="38"/>
      <c r="D126" s="38" t="s">
        <v>109</v>
      </c>
      <c r="E126" s="39" t="e">
        <f>(#REF!+#REF!+#REF!)*($K$19/100)+((#REF!+#REF!+#REF!)*($K$19/100))*20%</f>
        <v>#REF!</v>
      </c>
      <c r="F126" s="19" t="s">
        <v>25</v>
      </c>
      <c r="G126" s="19"/>
      <c r="H126" s="19"/>
      <c r="I126" s="19"/>
      <c r="J126" s="19"/>
    </row>
    <row r="127" spans="1:10" ht="15" hidden="1" customHeight="1" x14ac:dyDescent="0.25">
      <c r="A127" s="19" t="s">
        <v>143</v>
      </c>
      <c r="B127" s="19"/>
      <c r="C127" s="38"/>
      <c r="D127" s="38" t="s">
        <v>109</v>
      </c>
      <c r="E127" s="39" t="e">
        <f>(#REF!+#REF!+#REF!)*($L$19/100)+((#REF!+#REF!+#REF!)*($L$19/100))*20%</f>
        <v>#REF!</v>
      </c>
      <c r="F127" s="19" t="s">
        <v>25</v>
      </c>
      <c r="G127" s="19"/>
      <c r="H127" s="19"/>
      <c r="I127" s="19"/>
      <c r="J127" s="19"/>
    </row>
    <row r="128" spans="1:10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ht="9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1:10" ht="21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2" spans="1:10" ht="29.25" customHeight="1" x14ac:dyDescent="0.25">
      <c r="A132" s="45" t="s">
        <v>162</v>
      </c>
      <c r="B132" s="42"/>
      <c r="C132" s="42"/>
      <c r="D132" s="42"/>
      <c r="E132" s="42"/>
      <c r="F132" s="42"/>
      <c r="G132" s="42"/>
      <c r="H132" s="42"/>
      <c r="I132" s="42"/>
    </row>
  </sheetData>
  <mergeCells count="109">
    <mergeCell ref="A1:L1"/>
    <mergeCell ref="B11:C11"/>
    <mergeCell ref="D11:F11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5:D45"/>
    <mergeCell ref="E45:F45"/>
    <mergeCell ref="G45:I45"/>
    <mergeCell ref="B46:D46"/>
    <mergeCell ref="E46:F46"/>
    <mergeCell ref="G46:I46"/>
    <mergeCell ref="A47:A51"/>
    <mergeCell ref="B47:D51"/>
    <mergeCell ref="E47:F51"/>
    <mergeCell ref="G47:I51"/>
    <mergeCell ref="J47:J51"/>
    <mergeCell ref="K47:K51"/>
    <mergeCell ref="L47:L51"/>
    <mergeCell ref="A52:A53"/>
    <mergeCell ref="B52:D53"/>
    <mergeCell ref="E52:F53"/>
    <mergeCell ref="G52:I53"/>
    <mergeCell ref="J52:J53"/>
    <mergeCell ref="K52:K53"/>
    <mergeCell ref="L52:L53"/>
    <mergeCell ref="A54:A56"/>
    <mergeCell ref="B54:D56"/>
    <mergeCell ref="E54:F56"/>
    <mergeCell ref="G54:I54"/>
    <mergeCell ref="J54:J56"/>
    <mergeCell ref="K54:K56"/>
    <mergeCell ref="L54:L56"/>
    <mergeCell ref="G55:I55"/>
    <mergeCell ref="G56:I56"/>
    <mergeCell ref="A57:A59"/>
    <mergeCell ref="B57:D59"/>
    <mergeCell ref="E57:F59"/>
    <mergeCell ref="G57:I57"/>
    <mergeCell ref="J57:J59"/>
    <mergeCell ref="K57:K59"/>
    <mergeCell ref="L57:L59"/>
    <mergeCell ref="G58:I58"/>
    <mergeCell ref="G59:I59"/>
    <mergeCell ref="A64:C64"/>
    <mergeCell ref="A67:H67"/>
    <mergeCell ref="A129:J129"/>
    <mergeCell ref="A130:J130"/>
    <mergeCell ref="A132:I132"/>
    <mergeCell ref="B60:D60"/>
    <mergeCell ref="E60:F60"/>
    <mergeCell ref="G60:I60"/>
    <mergeCell ref="B61:D61"/>
    <mergeCell ref="E61:F61"/>
    <mergeCell ref="G61:I61"/>
    <mergeCell ref="B62:D62"/>
    <mergeCell ref="E62:F62"/>
    <mergeCell ref="G62:I62"/>
  </mergeCells>
  <pageMargins left="0.25196850393700787" right="0.25196850393700787" top="0.75196850393700776" bottom="0.75196850393700776" header="0.51181102362204689" footer="0.51181102362204689"/>
  <pageSetup paperSize="9" scale="51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Стандарт (2)</vt:lpstr>
      <vt:lpstr>'Стандарт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User</cp:lastModifiedBy>
  <cp:revision>2</cp:revision>
  <cp:lastPrinted>2026-04-21T06:20:55Z</cp:lastPrinted>
  <dcterms:created xsi:type="dcterms:W3CDTF">2021-03-02T13:37:08Z</dcterms:created>
  <dcterms:modified xsi:type="dcterms:W3CDTF">2026-06-24T23:45:42Z</dcterms:modified>
  <dc:language>ru-RU</dc:language>
</cp:coreProperties>
</file>