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1025" tabRatio="593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U14" i="1" l="1"/>
  <c r="M14" i="1"/>
  <c r="R13" i="1"/>
  <c r="S13" i="1" s="1"/>
  <c r="L13" i="1"/>
  <c r="R12" i="1"/>
  <c r="S12" i="1" s="1"/>
  <c r="L12" i="1"/>
  <c r="R11" i="1"/>
  <c r="S11" i="1" s="1"/>
  <c r="L11" i="1"/>
  <c r="L10" i="1"/>
  <c r="R9" i="1"/>
  <c r="S9" i="1" s="1"/>
  <c r="L9" i="1"/>
  <c r="L14" i="1" l="1"/>
  <c r="S14" i="1"/>
  <c r="T14" i="1" l="1"/>
  <c r="V14" i="1" s="1"/>
  <c r="Y14" i="1" s="1"/>
  <c r="Z14" i="1" s="1"/>
  <c r="Z6" i="1" s="1"/>
  <c r="AC6" i="1" s="1"/>
  <c r="AB6" i="1" l="1"/>
</calcChain>
</file>

<file path=xl/comments1.xml><?xml version="1.0" encoding="utf-8"?>
<comments xmlns="http://schemas.openxmlformats.org/spreadsheetml/2006/main">
  <authors>
    <author>Автор</author>
  </authors>
  <commentList>
    <comment ref="X14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</commentList>
</comments>
</file>

<file path=xl/sharedStrings.xml><?xml version="1.0" encoding="utf-8"?>
<sst xmlns="http://schemas.openxmlformats.org/spreadsheetml/2006/main" count="42" uniqueCount="39">
  <si>
    <t>Источник информации (Номер реестровой записи, КП)</t>
  </si>
  <si>
    <t>Ссылка на страницу в сети Интернет</t>
  </si>
  <si>
    <t>Расчет цены</t>
  </si>
  <si>
    <t>Цена единицы лекарственного препарата с НДС, руб.</t>
  </si>
  <si>
    <t xml:space="preserve">№ реестровой записи
</t>
  </si>
  <si>
    <t>Кол-во</t>
  </si>
  <si>
    <t>Цена Средневзвешанная, руб.</t>
  </si>
  <si>
    <t xml:space="preserve">* Начальная (максимальная) цена контракта: </t>
  </si>
  <si>
    <t>№ п/п</t>
  </si>
  <si>
    <t>Наименование ЛС</t>
  </si>
  <si>
    <t>Лекарственная форма</t>
  </si>
  <si>
    <t>ОКПД 2</t>
  </si>
  <si>
    <t>Единица измерения</t>
  </si>
  <si>
    <t>кол-во ЛОТОВ</t>
  </si>
  <si>
    <t xml:space="preserve"> Метод сопоставимых рыночных цен (анализа рыка) в соответствии с п. 2-6 ст. 22, 44-ФЗ</t>
  </si>
  <si>
    <t>Тарифный метод в соответствии с п. 8 ст. 22 Федерального закона 44-ФЗ</t>
  </si>
  <si>
    <t>Средневзвешенная цена (все заключенные Заказчиком Контракты за 12мес.)</t>
  </si>
  <si>
    <t>Минимальная расчетная  цена за единицу (руб.)</t>
  </si>
  <si>
    <t>Референтная цена (руб.)</t>
  </si>
  <si>
    <t>Минимальная расчетная  цена за единицу с учетом НДС+ опт. Надбавка (руб.)</t>
  </si>
  <si>
    <t>НДС, %</t>
  </si>
  <si>
    <t>Оптовая надбавка, %</t>
  </si>
  <si>
    <t>Минимальная цена ИТОГ (руб.)</t>
  </si>
  <si>
    <t>НМЦК, руб.</t>
  </si>
  <si>
    <t xml:space="preserve">КП 1 </t>
  </si>
  <si>
    <t>Приложение № 2 к извещению</t>
  </si>
  <si>
    <t xml:space="preserve">Определение и обоснование начальной (максимальной) цены контракта проведено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19 декабря 2019 г.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применения".
Информация о ценах производителей в соответствии с перечнем жизненно необходимых и важнейших лекарственных препаратов для медицинского применения, утвержденным распоряжением Правительства Российской Федерации от 12 октября 2019 г.  No 2406-р, постановлением Правительства Российской Федерации от 29.10.2010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 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http://grls.rosminzdrav.ru/. 
</t>
  </si>
  <si>
    <r>
      <rPr>
        <sz val="11"/>
        <color rgb="FF000000"/>
        <rFont val="Times New Roman"/>
        <family val="1"/>
        <charset val="204"/>
      </rPr>
      <t>Цена единицы лекарственного препарата</t>
    </r>
    <r>
      <rPr>
        <u/>
        <sz val="11"/>
        <color rgb="FF000000"/>
        <rFont val="Times New Roman"/>
        <family val="1"/>
        <charset val="204"/>
      </rPr>
      <t xml:space="preserve"> без учета НДС, руб</t>
    </r>
    <r>
      <rPr>
        <sz val="11"/>
        <color rgb="FF000000"/>
        <rFont val="Times New Roman"/>
        <family val="1"/>
        <charset val="204"/>
      </rPr>
      <t>.</t>
    </r>
  </si>
  <si>
    <r>
      <rPr>
        <sz val="11"/>
        <color rgb="FF000000"/>
        <rFont val="Times New Roman"/>
        <family val="1"/>
        <charset val="204"/>
      </rPr>
      <t xml:space="preserve">Цена за единицу товара из ЖНВЛП, </t>
    </r>
    <r>
      <rPr>
        <u/>
        <sz val="11"/>
        <color rgb="FF000000"/>
        <rFont val="Times New Roman"/>
        <family val="1"/>
        <charset val="204"/>
      </rPr>
      <t>без учета НДС, руб.</t>
    </r>
  </si>
  <si>
    <r>
      <rPr>
        <sz val="11"/>
        <color rgb="FF000000"/>
        <rFont val="Times New Roman"/>
        <family val="1"/>
        <charset val="204"/>
      </rPr>
      <t xml:space="preserve">Цена единицы лекарственного препарата </t>
    </r>
    <r>
      <rPr>
        <u/>
        <sz val="11"/>
        <color rgb="FF000000"/>
        <rFont val="Times New Roman"/>
        <family val="1"/>
        <charset val="204"/>
      </rPr>
      <t>без учета НДС, руб</t>
    </r>
    <r>
      <rPr>
        <sz val="11"/>
        <color rgb="FF000000"/>
        <rFont val="Times New Roman"/>
        <family val="1"/>
        <charset val="204"/>
      </rPr>
      <t>.</t>
    </r>
  </si>
  <si>
    <t>КП 2</t>
  </si>
  <si>
    <t>21.20.21.110</t>
  </si>
  <si>
    <t>мл</t>
  </si>
  <si>
    <t>Раствор для инфузий 50мг/мл</t>
  </si>
  <si>
    <t>https://zakupki.gov.ru/epz/contract/contractCard/payment-info-and-target-of-order.html?reestrNumber=2143502651025000846&amp;contractInfoId=104754415</t>
  </si>
  <si>
    <t>15465,00/50</t>
  </si>
  <si>
    <t>ИММУНОГЛОБУЛИН ЧЕЛОВЕКА НОРМАЛЬНЫЙ</t>
  </si>
  <si>
    <t>https://zakupki.gov.ru/epz/contract/contractCard/payment-info-and-target-of-order.html?reestrNumber=2771433860926005004&amp;contractInfoId=110122976</t>
  </si>
  <si>
    <t>https://zakupki.gov.ru/epz/contract/contractCard/payment-info-and-target-of-order.html?reestrNumber=1770613767326000282&amp;contractInfoId=109518834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</si>
</sst>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,##0.00_ ;\-#,##0.00\ "/>
    <numFmt numFmtId="165" formatCode="_-* #,##0.00\ _₽_-;\-* #,##0.00\ _₽_-;_-* \-??\ _₽_-;_-@_-"/>
    <numFmt numFmtId="166" formatCode="_-* #,##0.000\ _₽_-;\-* #,##0.000\ _₽_-;_-* \-??\ _₽_-;_-@_-"/>
    <numFmt numFmtId="167" formatCode="_-* #,##0.000\ _₽_-;\-* #,##0.000\ _₽_-;_-* \-???\ _₽_-;_-@_-"/>
    <numFmt numFmtId="168" formatCode="_-* #,##0.000\ _₽_-;\-* #,##0.0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9CDE5"/>
        <bgColor rgb="FF99CCFF"/>
      </patternFill>
    </fill>
    <fill>
      <patternFill patternType="solid">
        <fgColor rgb="FFE6E0EC"/>
        <bgColor rgb="FFD9D9D9"/>
      </patternFill>
    </fill>
    <fill>
      <patternFill patternType="solid">
        <fgColor rgb="FFFCD5B5"/>
        <bgColor rgb="FFD9D9D9"/>
      </patternFill>
    </fill>
    <fill>
      <patternFill patternType="solid">
        <fgColor rgb="FFD9D9D9"/>
        <bgColor rgb="FFE6E0E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6">
    <xf numFmtId="0" fontId="0" fillId="0" borderId="0" xfId="0"/>
    <xf numFmtId="4" fontId="2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3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center" vertical="top" wrapText="1"/>
    </xf>
    <xf numFmtId="2" fontId="2" fillId="0" borderId="0" xfId="1" applyNumberFormat="1" applyFont="1" applyAlignment="1">
      <alignment horizontal="center" vertical="top" wrapText="1"/>
    </xf>
    <xf numFmtId="10" fontId="2" fillId="0" borderId="0" xfId="0" applyNumberFormat="1" applyFont="1" applyAlignment="1">
      <alignment horizontal="center" vertical="top" wrapText="1"/>
    </xf>
    <xf numFmtId="43" fontId="3" fillId="0" borderId="0" xfId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0" fontId="0" fillId="0" borderId="0" xfId="0" applyFont="1"/>
    <xf numFmtId="43" fontId="3" fillId="5" borderId="2" xfId="1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43" fontId="2" fillId="3" borderId="2" xfId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4" fontId="2" fillId="3" borderId="2" xfId="0" applyNumberFormat="1" applyFont="1" applyFill="1" applyBorder="1" applyAlignment="1">
      <alignment horizontal="center" vertical="top" wrapText="1"/>
    </xf>
    <xf numFmtId="10" fontId="2" fillId="0" borderId="2" xfId="0" applyNumberFormat="1" applyFont="1" applyFill="1" applyBorder="1" applyAlignment="1">
      <alignment horizontal="center" vertical="top" wrapText="1"/>
    </xf>
    <xf numFmtId="4" fontId="3" fillId="4" borderId="2" xfId="0" applyNumberFormat="1" applyFont="1" applyFill="1" applyBorder="1" applyAlignment="1">
      <alignment horizontal="center" vertical="top" wrapText="1"/>
    </xf>
    <xf numFmtId="43" fontId="3" fillId="4" borderId="2" xfId="1" applyFont="1" applyFill="1" applyBorder="1" applyAlignment="1">
      <alignment horizontal="center" vertical="top" wrapText="1"/>
    </xf>
    <xf numFmtId="4" fontId="5" fillId="7" borderId="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43" fontId="5" fillId="0" borderId="2" xfId="1" applyFont="1" applyBorder="1" applyAlignment="1" applyProtection="1">
      <alignment horizontal="center" vertical="top" wrapText="1"/>
    </xf>
    <xf numFmtId="49" fontId="5" fillId="0" borderId="2" xfId="1" applyNumberFormat="1" applyFont="1" applyBorder="1" applyAlignment="1" applyProtection="1">
      <alignment horizontal="center" vertical="top" wrapText="1"/>
    </xf>
    <xf numFmtId="2" fontId="5" fillId="0" borderId="2" xfId="1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4" fontId="5" fillId="0" borderId="2" xfId="0" applyNumberFormat="1" applyFont="1" applyBorder="1" applyAlignment="1">
      <alignment vertical="top" wrapText="1"/>
    </xf>
    <xf numFmtId="43" fontId="5" fillId="0" borderId="2" xfId="1" applyNumberFormat="1" applyFont="1" applyBorder="1" applyAlignment="1" applyProtection="1">
      <alignment vertical="top" wrapText="1"/>
    </xf>
    <xf numFmtId="43" fontId="5" fillId="7" borderId="2" xfId="1" applyNumberFormat="1" applyFont="1" applyFill="1" applyBorder="1" applyAlignment="1" applyProtection="1">
      <alignment horizontal="center" vertical="top" wrapText="1"/>
    </xf>
    <xf numFmtId="43" fontId="5" fillId="6" borderId="2" xfId="1" applyFont="1" applyFill="1" applyBorder="1" applyAlignment="1" applyProtection="1">
      <alignment vertical="top" wrapText="1"/>
    </xf>
    <xf numFmtId="166" fontId="5" fillId="0" borderId="2" xfId="1" applyNumberFormat="1" applyFont="1" applyBorder="1" applyAlignment="1" applyProtection="1">
      <alignment horizontal="center" vertical="top" wrapText="1"/>
      <protection locked="0"/>
    </xf>
    <xf numFmtId="166" fontId="4" fillId="0" borderId="2" xfId="2" applyNumberFormat="1" applyBorder="1" applyAlignment="1" applyProtection="1">
      <alignment horizontal="center" vertical="top" wrapText="1"/>
      <protection locked="0"/>
    </xf>
    <xf numFmtId="43" fontId="5" fillId="0" borderId="2" xfId="1" applyFont="1" applyBorder="1" applyAlignment="1" applyProtection="1">
      <alignment horizontal="center" vertical="top" wrapText="1"/>
      <protection locked="0"/>
    </xf>
    <xf numFmtId="49" fontId="5" fillId="0" borderId="2" xfId="0" applyNumberFormat="1" applyFont="1" applyBorder="1" applyAlignment="1">
      <alignment horizontal="left" vertical="top" wrapText="1"/>
    </xf>
    <xf numFmtId="0" fontId="4" fillId="0" borderId="2" xfId="2" applyFill="1" applyBorder="1" applyAlignment="1" applyProtection="1">
      <alignment wrapText="1"/>
    </xf>
    <xf numFmtId="164" fontId="5" fillId="0" borderId="1" xfId="1" applyNumberFormat="1" applyFont="1" applyBorder="1" applyAlignment="1" applyProtection="1">
      <alignment horizontal="center" vertical="top" wrapText="1"/>
      <protection locked="0"/>
    </xf>
    <xf numFmtId="49" fontId="4" fillId="0" borderId="2" xfId="2" applyNumberFormat="1" applyBorder="1" applyAlignment="1" applyProtection="1">
      <alignment horizontal="center" vertical="top" wrapText="1"/>
      <protection locked="0"/>
    </xf>
    <xf numFmtId="49" fontId="5" fillId="0" borderId="1" xfId="0" applyNumberFormat="1" applyFont="1" applyBorder="1" applyAlignment="1">
      <alignment horizontal="left" vertical="top" wrapText="1"/>
    </xf>
    <xf numFmtId="43" fontId="5" fillId="6" borderId="2" xfId="1" applyFont="1" applyFill="1" applyBorder="1" applyAlignment="1" applyProtection="1">
      <alignment horizontal="center" vertical="top" wrapText="1"/>
      <protection locked="0"/>
    </xf>
    <xf numFmtId="49" fontId="5" fillId="0" borderId="2" xfId="1" applyNumberFormat="1" applyFont="1" applyBorder="1" applyAlignment="1" applyProtection="1">
      <alignment horizontal="center" vertical="top" wrapText="1"/>
      <protection locked="0"/>
    </xf>
    <xf numFmtId="4" fontId="5" fillId="0" borderId="2" xfId="0" applyNumberFormat="1" applyFont="1" applyBorder="1" applyAlignment="1" applyProtection="1">
      <alignment horizontal="center" vertical="top" wrapText="1"/>
      <protection locked="0"/>
    </xf>
    <xf numFmtId="49" fontId="4" fillId="0" borderId="1" xfId="2" applyNumberFormat="1" applyBorder="1" applyAlignment="1" applyProtection="1">
      <alignment horizontal="center" vertical="top" wrapText="1"/>
      <protection locked="0"/>
    </xf>
    <xf numFmtId="43" fontId="5" fillId="7" borderId="1" xfId="1" applyFont="1" applyFill="1" applyBorder="1" applyAlignment="1" applyProtection="1">
      <alignment horizontal="center" vertical="top" wrapText="1"/>
    </xf>
    <xf numFmtId="43" fontId="5" fillId="6" borderId="1" xfId="1" applyFont="1" applyFill="1" applyBorder="1" applyAlignment="1" applyProtection="1">
      <alignment horizontal="center" vertical="top" wrapText="1"/>
      <protection locked="0"/>
    </xf>
    <xf numFmtId="49" fontId="5" fillId="0" borderId="1" xfId="1" applyNumberFormat="1" applyFont="1" applyBorder="1" applyAlignment="1" applyProtection="1">
      <alignment horizontal="center" vertical="top" wrapText="1"/>
      <protection locked="0"/>
    </xf>
    <xf numFmtId="2" fontId="5" fillId="0" borderId="1" xfId="1" applyNumberFormat="1" applyFont="1" applyBorder="1" applyAlignment="1" applyProtection="1">
      <alignment horizontal="center" vertical="top" wrapText="1"/>
      <protection locked="0"/>
    </xf>
    <xf numFmtId="0" fontId="5" fillId="9" borderId="2" xfId="0" applyFont="1" applyFill="1" applyBorder="1" applyAlignment="1">
      <alignment horizontal="center" vertical="top" wrapText="1"/>
    </xf>
    <xf numFmtId="0" fontId="8" fillId="9" borderId="2" xfId="0" applyFont="1" applyFill="1" applyBorder="1" applyAlignment="1">
      <alignment horizontal="center" vertical="top" wrapText="1"/>
    </xf>
    <xf numFmtId="4" fontId="5" fillId="9" borderId="2" xfId="0" applyNumberFormat="1" applyFont="1" applyFill="1" applyBorder="1" applyAlignment="1">
      <alignment horizontal="center" vertical="top" wrapText="1"/>
    </xf>
    <xf numFmtId="49" fontId="5" fillId="9" borderId="2" xfId="1" applyNumberFormat="1" applyFont="1" applyFill="1" applyBorder="1" applyAlignment="1" applyProtection="1">
      <alignment horizontal="center" vertical="top" wrapText="1"/>
    </xf>
    <xf numFmtId="2" fontId="5" fillId="9" borderId="2" xfId="1" applyNumberFormat="1" applyFont="1" applyFill="1" applyBorder="1" applyAlignment="1" applyProtection="1">
      <alignment horizontal="center" vertical="top" wrapText="1"/>
    </xf>
    <xf numFmtId="4" fontId="5" fillId="10" borderId="2" xfId="0" applyNumberFormat="1" applyFont="1" applyFill="1" applyBorder="1" applyAlignment="1">
      <alignment horizontal="center" vertical="top" wrapText="1"/>
    </xf>
    <xf numFmtId="166" fontId="5" fillId="9" borderId="2" xfId="0" applyNumberFormat="1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10" fontId="5" fillId="0" borderId="2" xfId="0" applyNumberFormat="1" applyFont="1" applyBorder="1" applyAlignment="1" applyProtection="1">
      <alignment horizontal="center" vertical="top" wrapText="1"/>
      <protection locked="0"/>
    </xf>
    <xf numFmtId="43" fontId="7" fillId="9" borderId="2" xfId="1" applyFont="1" applyFill="1" applyBorder="1" applyAlignment="1" applyProtection="1">
      <alignment horizontal="center" vertical="top" wrapText="1"/>
      <protection locked="0"/>
    </xf>
    <xf numFmtId="165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10" fillId="9" borderId="2" xfId="0" applyFont="1" applyFill="1" applyBorder="1" applyAlignment="1">
      <alignment horizontal="center" vertical="top" wrapText="1"/>
    </xf>
    <xf numFmtId="43" fontId="5" fillId="7" borderId="2" xfId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0" fontId="4" fillId="0" borderId="2" xfId="2" applyBorder="1" applyAlignment="1">
      <alignment wrapText="1"/>
    </xf>
    <xf numFmtId="49" fontId="4" fillId="0" borderId="1" xfId="2" applyNumberFormat="1" applyFill="1" applyBorder="1" applyAlignment="1" applyProtection="1">
      <alignment horizontal="center" vertical="top" wrapText="1"/>
      <protection locked="0"/>
    </xf>
    <xf numFmtId="167" fontId="7" fillId="9" borderId="2" xfId="0" applyNumberFormat="1" applyFont="1" applyFill="1" applyBorder="1" applyAlignment="1" applyProtection="1">
      <alignment horizontal="center" vertical="top" wrapText="1"/>
      <protection locked="0"/>
    </xf>
    <xf numFmtId="168" fontId="5" fillId="6" borderId="2" xfId="1" applyNumberFormat="1" applyFont="1" applyFill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5" fillId="8" borderId="1" xfId="0" applyNumberFormat="1" applyFont="1" applyFill="1" applyBorder="1" applyAlignment="1" applyProtection="1">
      <alignment horizontal="center" vertical="top" wrapText="1"/>
      <protection locked="0"/>
    </xf>
    <xf numFmtId="4" fontId="5" fillId="7" borderId="1" xfId="0" applyNumberFormat="1" applyFont="1" applyFill="1" applyBorder="1" applyAlignment="1">
      <alignment horizontal="center" vertical="top" wrapText="1"/>
    </xf>
    <xf numFmtId="43" fontId="7" fillId="8" borderId="1" xfId="1" applyFont="1" applyFill="1" applyBorder="1" applyAlignment="1" applyProtection="1">
      <alignment horizontal="center" vertical="top" wrapText="1"/>
      <protection locked="0"/>
    </xf>
    <xf numFmtId="0" fontId="10" fillId="9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5" fillId="7" borderId="2" xfId="1" applyFont="1" applyFill="1" applyBorder="1" applyAlignment="1" applyProtection="1">
      <alignment horizontal="center" vertical="top" wrapText="1"/>
    </xf>
    <xf numFmtId="4" fontId="5" fillId="0" borderId="1" xfId="0" applyNumberFormat="1" applyFont="1" applyBorder="1" applyAlignment="1" applyProtection="1">
      <alignment horizontal="center" vertical="top" wrapText="1"/>
      <protection locked="0"/>
    </xf>
    <xf numFmtId="10" fontId="5" fillId="0" borderId="1" xfId="0" applyNumberFormat="1" applyFont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payment-info-and-target-of-order.html?reestrNumber=1770613767326000282&amp;contractInfoId=109518834" TargetMode="External"/><Relationship Id="rId2" Type="http://schemas.openxmlformats.org/officeDocument/2006/relationships/hyperlink" Target="https://zakupki.gov.ru/epz/contract/contractCard/payment-info-and-target-of-order.html?reestrNumber=2771433860926005004&amp;contractInfoId=110122976" TargetMode="External"/><Relationship Id="rId1" Type="http://schemas.openxmlformats.org/officeDocument/2006/relationships/hyperlink" Target="https://zakupki.gov.ru/epz/contract/contractCard/payment-info-and-target-of-order.html?reestrNumber=2143502651025000846&amp;contractInfoId=104754415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G14"/>
  <sheetViews>
    <sheetView tabSelected="1" zoomScaleNormal="100" workbookViewId="0">
      <selection activeCell="Y15" sqref="Y15"/>
    </sheetView>
  </sheetViews>
  <sheetFormatPr defaultColWidth="9.140625" defaultRowHeight="30" customHeight="1" x14ac:dyDescent="0.25"/>
  <cols>
    <col min="1" max="1" width="5.7109375" style="15" customWidth="1"/>
    <col min="2" max="2" width="20.140625" style="15" customWidth="1"/>
    <col min="3" max="3" width="19.28515625" style="15" customWidth="1"/>
    <col min="4" max="4" width="17.85546875" style="15" customWidth="1"/>
    <col min="5" max="5" width="6.7109375" style="15" customWidth="1"/>
    <col min="6" max="6" width="18.7109375" style="15" customWidth="1"/>
    <col min="7" max="7" width="7.42578125" style="15" customWidth="1"/>
    <col min="8" max="8" width="22.42578125" style="15" customWidth="1"/>
    <col min="9" max="9" width="19.140625" style="15" customWidth="1"/>
    <col min="10" max="10" width="18.28515625" style="15" customWidth="1"/>
    <col min="11" max="11" width="12.5703125" style="15" customWidth="1"/>
    <col min="12" max="12" width="12.140625" style="15" customWidth="1"/>
    <col min="13" max="13" width="17.7109375" style="15" customWidth="1"/>
    <col min="14" max="14" width="19" style="15" customWidth="1"/>
    <col min="15" max="15" width="18.28515625" style="15" customWidth="1"/>
    <col min="16" max="16" width="12.85546875" style="15" customWidth="1"/>
    <col min="17" max="17" width="14.5703125" style="15" bestFit="1" customWidth="1"/>
    <col min="18" max="18" width="15.5703125" style="15" customWidth="1"/>
    <col min="19" max="19" width="13.140625" style="15" customWidth="1"/>
    <col min="20" max="20" width="10.7109375" style="15" bestFit="1" customWidth="1"/>
    <col min="21" max="24" width="9.140625" style="15"/>
    <col min="25" max="25" width="16.42578125" style="15" customWidth="1"/>
    <col min="26" max="26" width="20.140625" style="15" customWidth="1"/>
    <col min="27" max="27" width="12.28515625" style="15" customWidth="1"/>
    <col min="28" max="28" width="14.42578125" style="15" customWidth="1"/>
    <col min="29" max="29" width="13.7109375" style="15" customWidth="1"/>
    <col min="30" max="30" width="9.140625" style="15"/>
    <col min="31" max="31" width="11.85546875" style="15" bestFit="1" customWidth="1"/>
    <col min="32" max="16384" width="9.140625" style="15"/>
  </cols>
  <sheetData>
    <row r="1" spans="1:1021" s="13" customFormat="1" ht="15" x14ac:dyDescent="0.25">
      <c r="A1" s="2"/>
      <c r="B1" s="2"/>
      <c r="C1" s="2"/>
      <c r="D1" s="2"/>
      <c r="E1" s="2"/>
      <c r="F1" s="2"/>
      <c r="G1" s="2"/>
      <c r="H1" s="3"/>
      <c r="I1" s="3"/>
      <c r="J1" s="4"/>
      <c r="K1" s="5"/>
      <c r="L1" s="2"/>
      <c r="M1" s="6"/>
      <c r="N1" s="7"/>
      <c r="O1" s="7"/>
      <c r="P1" s="8"/>
      <c r="Q1" s="8"/>
      <c r="R1" s="5"/>
      <c r="S1" s="2"/>
      <c r="T1" s="2"/>
      <c r="U1" s="2"/>
      <c r="V1" s="2"/>
      <c r="W1" s="9"/>
      <c r="X1" s="9"/>
      <c r="Y1" s="2"/>
      <c r="Z1" s="10"/>
      <c r="AA1" s="2"/>
      <c r="AB1" s="2"/>
      <c r="AC1" s="2"/>
    </row>
    <row r="2" spans="1:1021" s="13" customFormat="1" ht="15" x14ac:dyDescent="0.25">
      <c r="A2" s="2"/>
      <c r="B2" s="78" t="s">
        <v>25</v>
      </c>
      <c r="C2" s="78"/>
      <c r="D2" s="78"/>
      <c r="E2" s="2"/>
      <c r="F2" s="2"/>
      <c r="G2" s="2"/>
      <c r="H2" s="3"/>
      <c r="I2" s="3"/>
      <c r="J2" s="4"/>
      <c r="K2" s="5"/>
      <c r="L2" s="2"/>
      <c r="M2" s="6"/>
      <c r="N2" s="7"/>
      <c r="O2" s="7"/>
      <c r="P2" s="8"/>
      <c r="Q2" s="8"/>
      <c r="R2" s="5"/>
      <c r="S2" s="2"/>
      <c r="T2" s="2"/>
      <c r="U2" s="2"/>
      <c r="V2" s="2"/>
      <c r="W2" s="9"/>
      <c r="X2" s="9"/>
      <c r="Y2" s="2"/>
      <c r="Z2" s="10"/>
      <c r="AA2" s="2"/>
      <c r="AB2" s="2"/>
      <c r="AC2" s="2"/>
    </row>
    <row r="3" spans="1:1021" s="13" customFormat="1" ht="15" x14ac:dyDescent="0.25">
      <c r="A3" s="2"/>
      <c r="B3" s="79"/>
      <c r="C3" s="79"/>
      <c r="D3" s="79"/>
      <c r="E3" s="2"/>
      <c r="F3" s="2"/>
      <c r="G3" s="2"/>
      <c r="H3" s="3"/>
      <c r="I3" s="3"/>
      <c r="J3" s="4"/>
      <c r="K3" s="5"/>
      <c r="L3" s="2"/>
      <c r="M3" s="6"/>
      <c r="N3" s="7"/>
      <c r="O3" s="7"/>
      <c r="P3" s="8"/>
      <c r="Q3" s="8"/>
      <c r="R3" s="5"/>
      <c r="S3" s="2"/>
      <c r="T3" s="2"/>
      <c r="U3" s="2"/>
      <c r="V3" s="2"/>
      <c r="W3" s="9"/>
      <c r="X3" s="9"/>
      <c r="Y3" s="2"/>
      <c r="Z3" s="10"/>
      <c r="AA3" s="2"/>
      <c r="AB3" s="2"/>
      <c r="AC3" s="2"/>
    </row>
    <row r="4" spans="1:1021" s="13" customFormat="1" ht="15" x14ac:dyDescent="0.25">
      <c r="A4" s="2"/>
      <c r="B4" s="2"/>
      <c r="C4" s="2"/>
      <c r="D4" s="2"/>
      <c r="E4" s="2"/>
      <c r="F4" s="2"/>
      <c r="G4" s="2"/>
      <c r="H4" s="3"/>
      <c r="I4" s="3"/>
      <c r="J4" s="4"/>
      <c r="K4" s="5"/>
      <c r="L4" s="2"/>
      <c r="M4" s="6"/>
      <c r="N4" s="7"/>
      <c r="O4" s="7"/>
      <c r="P4" s="8"/>
      <c r="Q4" s="8"/>
      <c r="R4" s="5"/>
      <c r="S4" s="2"/>
      <c r="T4" s="2"/>
      <c r="U4" s="2"/>
      <c r="V4" s="2"/>
      <c r="W4" s="9"/>
      <c r="X4" s="9"/>
      <c r="Y4" s="2"/>
      <c r="Z4" s="10"/>
      <c r="AA4" s="2"/>
      <c r="AB4" s="2"/>
      <c r="AC4" s="2"/>
    </row>
    <row r="5" spans="1:1021" s="13" customFormat="1" ht="162.75" customHeight="1" x14ac:dyDescent="0.25">
      <c r="A5" s="2"/>
      <c r="B5" s="78" t="s">
        <v>26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6"/>
      <c r="N5" s="7"/>
      <c r="O5" s="7"/>
      <c r="P5" s="8"/>
      <c r="Q5" s="8"/>
      <c r="R5" s="5"/>
      <c r="S5" s="2"/>
      <c r="T5" s="2"/>
      <c r="U5" s="2"/>
      <c r="V5" s="2"/>
      <c r="W5" s="9"/>
      <c r="X5" s="9"/>
      <c r="Y5" s="2"/>
      <c r="Z5" s="10"/>
      <c r="AA5" s="2"/>
      <c r="AB5" s="2"/>
      <c r="AC5" s="2"/>
    </row>
    <row r="6" spans="1:1021" s="13" customFormat="1" ht="15" customHeight="1" x14ac:dyDescent="0.25">
      <c r="A6" s="2"/>
      <c r="B6" s="2"/>
      <c r="C6" s="2"/>
      <c r="D6" s="2"/>
      <c r="E6" s="2"/>
      <c r="F6" s="2"/>
      <c r="G6" s="2"/>
      <c r="H6" s="3"/>
      <c r="I6" s="3"/>
      <c r="J6" s="4"/>
      <c r="K6" s="5"/>
      <c r="L6" s="11"/>
      <c r="M6" s="6"/>
      <c r="N6" s="7"/>
      <c r="O6" s="7"/>
      <c r="P6" s="8"/>
      <c r="Q6" s="8"/>
      <c r="R6" s="5"/>
      <c r="S6" s="5"/>
      <c r="T6" s="81" t="s">
        <v>7</v>
      </c>
      <c r="U6" s="81"/>
      <c r="V6" s="81"/>
      <c r="W6" s="81"/>
      <c r="X6" s="81"/>
      <c r="Y6" s="82"/>
      <c r="Z6" s="14">
        <f>SUBTOTAL(9,Z8:Z14)</f>
        <v>123288</v>
      </c>
      <c r="AA6" s="11"/>
      <c r="AB6" s="12">
        <f>Z6*1%</f>
        <v>1232.8800000000001</v>
      </c>
      <c r="AC6" s="12">
        <f>Z6*5%</f>
        <v>6164.4000000000005</v>
      </c>
    </row>
    <row r="7" spans="1:1021" ht="90.75" customHeight="1" x14ac:dyDescent="0.25">
      <c r="A7" s="16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5</v>
      </c>
      <c r="G7" s="16" t="s">
        <v>13</v>
      </c>
      <c r="H7" s="17" t="s">
        <v>14</v>
      </c>
      <c r="I7" s="17"/>
      <c r="J7" s="17"/>
      <c r="K7" s="17"/>
      <c r="L7" s="17"/>
      <c r="M7" s="17" t="s">
        <v>15</v>
      </c>
      <c r="N7" s="18" t="s">
        <v>16</v>
      </c>
      <c r="O7" s="18"/>
      <c r="P7" s="18"/>
      <c r="Q7" s="18"/>
      <c r="R7" s="17"/>
      <c r="S7" s="19"/>
      <c r="T7" s="1" t="s">
        <v>17</v>
      </c>
      <c r="U7" s="20" t="s">
        <v>18</v>
      </c>
      <c r="V7" s="1" t="s">
        <v>19</v>
      </c>
      <c r="W7" s="21" t="s">
        <v>20</v>
      </c>
      <c r="X7" s="21" t="s">
        <v>21</v>
      </c>
      <c r="Y7" s="22" t="s">
        <v>22</v>
      </c>
      <c r="Z7" s="23" t="s">
        <v>23</v>
      </c>
    </row>
    <row r="8" spans="1:1021" customFormat="1" ht="46.5" customHeight="1" x14ac:dyDescent="0.25">
      <c r="A8" s="71">
        <v>1</v>
      </c>
      <c r="B8" s="72" t="s">
        <v>36</v>
      </c>
      <c r="C8" s="72" t="s">
        <v>33</v>
      </c>
      <c r="D8" s="72" t="s">
        <v>31</v>
      </c>
      <c r="E8" s="71" t="s">
        <v>32</v>
      </c>
      <c r="F8" s="83">
        <v>600</v>
      </c>
      <c r="G8" s="71">
        <v>1</v>
      </c>
      <c r="H8" s="66" t="s">
        <v>0</v>
      </c>
      <c r="I8" s="66" t="s">
        <v>1</v>
      </c>
      <c r="J8" s="25" t="s">
        <v>2</v>
      </c>
      <c r="K8" s="26" t="s">
        <v>3</v>
      </c>
      <c r="L8" s="27" t="s">
        <v>27</v>
      </c>
      <c r="M8" s="28" t="s">
        <v>28</v>
      </c>
      <c r="N8" s="29" t="s">
        <v>4</v>
      </c>
      <c r="O8" s="25" t="s">
        <v>1</v>
      </c>
      <c r="P8" s="30" t="s">
        <v>3</v>
      </c>
      <c r="Q8" s="26" t="s">
        <v>5</v>
      </c>
      <c r="R8" s="26" t="s">
        <v>29</v>
      </c>
      <c r="S8" s="27" t="s">
        <v>6</v>
      </c>
      <c r="T8" s="75"/>
      <c r="U8" s="84"/>
      <c r="V8" s="75"/>
      <c r="W8" s="85"/>
      <c r="X8" s="85"/>
      <c r="Y8" s="74"/>
      <c r="Z8" s="76"/>
      <c r="AA8" s="31"/>
      <c r="AB8" s="31"/>
      <c r="AC8" s="31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</row>
    <row r="9" spans="1:1021" customFormat="1" ht="30" customHeight="1" x14ac:dyDescent="0.25">
      <c r="A9" s="71"/>
      <c r="B9" s="72"/>
      <c r="C9" s="72"/>
      <c r="D9" s="72"/>
      <c r="E9" s="71"/>
      <c r="F9" s="83"/>
      <c r="G9" s="71"/>
      <c r="H9" s="67"/>
      <c r="I9" s="40" t="s">
        <v>34</v>
      </c>
      <c r="J9" s="32"/>
      <c r="K9" s="33">
        <v>312.88</v>
      </c>
      <c r="L9" s="34">
        <f>ROUND((K9-(K9*10/110)),2)</f>
        <v>284.44</v>
      </c>
      <c r="M9" s="70">
        <v>186.79900000000001</v>
      </c>
      <c r="N9" s="36"/>
      <c r="O9" s="37"/>
      <c r="P9" s="38"/>
      <c r="Q9" s="38"/>
      <c r="R9" s="65">
        <f>ROUND((P9-(P9*10/110)),2)</f>
        <v>0</v>
      </c>
      <c r="S9" s="24">
        <f>Q9*R9</f>
        <v>0</v>
      </c>
      <c r="T9" s="75"/>
      <c r="U9" s="84"/>
      <c r="V9" s="75"/>
      <c r="W9" s="85"/>
      <c r="X9" s="85"/>
      <c r="Y9" s="74"/>
      <c r="Z9" s="76"/>
      <c r="AA9" s="31"/>
      <c r="AB9" s="31"/>
      <c r="AC9" s="31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</row>
    <row r="10" spans="1:1021" customFormat="1" ht="30" customHeight="1" x14ac:dyDescent="0.25">
      <c r="A10" s="71"/>
      <c r="B10" s="72"/>
      <c r="C10" s="72"/>
      <c r="D10" s="72"/>
      <c r="E10" s="71"/>
      <c r="F10" s="83"/>
      <c r="G10" s="71"/>
      <c r="H10" s="67"/>
      <c r="I10" s="40" t="s">
        <v>38</v>
      </c>
      <c r="J10" s="32"/>
      <c r="K10" s="33">
        <v>334.17</v>
      </c>
      <c r="L10" s="34">
        <f>ROUND((K10-(K10*10/110)),2)</f>
        <v>303.79000000000002</v>
      </c>
      <c r="M10" s="35"/>
      <c r="N10" s="36"/>
      <c r="O10" s="37"/>
      <c r="P10" s="38"/>
      <c r="Q10" s="38"/>
      <c r="R10" s="65"/>
      <c r="S10" s="24"/>
      <c r="T10" s="75"/>
      <c r="U10" s="84"/>
      <c r="V10" s="75"/>
      <c r="W10" s="85"/>
      <c r="X10" s="85"/>
      <c r="Y10" s="74"/>
      <c r="Z10" s="76"/>
      <c r="AA10" s="31"/>
      <c r="AB10" s="31"/>
      <c r="AC10" s="31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</row>
    <row r="11" spans="1:1021" customFormat="1" ht="30" customHeight="1" x14ac:dyDescent="0.25">
      <c r="A11" s="71"/>
      <c r="B11" s="72"/>
      <c r="C11" s="72"/>
      <c r="D11" s="72"/>
      <c r="E11" s="71"/>
      <c r="F11" s="83"/>
      <c r="G11" s="71"/>
      <c r="H11" s="39"/>
      <c r="I11" s="40" t="s">
        <v>37</v>
      </c>
      <c r="J11" s="41"/>
      <c r="K11" s="33">
        <v>312.29000000000002</v>
      </c>
      <c r="L11" s="34">
        <f>ROUND((K11-(K11*10/110)),2)</f>
        <v>283.89999999999998</v>
      </c>
      <c r="M11" s="35"/>
      <c r="N11" s="36"/>
      <c r="O11" s="42"/>
      <c r="P11" s="38"/>
      <c r="Q11" s="38"/>
      <c r="R11" s="65">
        <f>ROUND((P11-(P11*10/110)),2)</f>
        <v>0</v>
      </c>
      <c r="S11" s="24">
        <f>Q11*R11</f>
        <v>0</v>
      </c>
      <c r="T11" s="75"/>
      <c r="U11" s="84"/>
      <c r="V11" s="75"/>
      <c r="W11" s="85"/>
      <c r="X11" s="85"/>
      <c r="Y11" s="74"/>
      <c r="Z11" s="76"/>
      <c r="AA11" s="31"/>
      <c r="AB11" s="31"/>
      <c r="AC11" s="31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</row>
    <row r="12" spans="1:1021" customFormat="1" ht="30" customHeight="1" x14ac:dyDescent="0.25">
      <c r="A12" s="71"/>
      <c r="B12" s="72"/>
      <c r="C12" s="72"/>
      <c r="D12" s="72"/>
      <c r="E12" s="73"/>
      <c r="F12" s="83"/>
      <c r="G12" s="71"/>
      <c r="H12" s="39" t="s">
        <v>24</v>
      </c>
      <c r="I12" s="40"/>
      <c r="J12" s="41" t="s">
        <v>35</v>
      </c>
      <c r="K12" s="33">
        <v>309.3</v>
      </c>
      <c r="L12" s="34">
        <f>ROUND((K12-(K12*10/110)),3)</f>
        <v>281.18200000000002</v>
      </c>
      <c r="M12" s="44"/>
      <c r="N12" s="45"/>
      <c r="O12" s="42"/>
      <c r="P12" s="46"/>
      <c r="Q12" s="38"/>
      <c r="R12" s="65">
        <f>ROUND((P12-(P12*10/110)),2)</f>
        <v>0</v>
      </c>
      <c r="S12" s="24">
        <f>Q12*R12</f>
        <v>0</v>
      </c>
      <c r="T12" s="75"/>
      <c r="U12" s="75"/>
      <c r="V12" s="75"/>
      <c r="W12" s="75"/>
      <c r="X12" s="75"/>
      <c r="Y12" s="75"/>
      <c r="Z12" s="75"/>
      <c r="AA12" s="31"/>
      <c r="AB12" s="31"/>
      <c r="AC12" s="31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</row>
    <row r="13" spans="1:1021" customFormat="1" ht="30" customHeight="1" x14ac:dyDescent="0.25">
      <c r="A13" s="71"/>
      <c r="B13" s="72"/>
      <c r="C13" s="72"/>
      <c r="D13" s="72"/>
      <c r="E13" s="73"/>
      <c r="F13" s="83"/>
      <c r="G13" s="71"/>
      <c r="H13" s="43" t="s">
        <v>30</v>
      </c>
      <c r="I13" s="68"/>
      <c r="J13" s="41"/>
      <c r="K13" s="33"/>
      <c r="L13" s="48">
        <f>ROUND((K13-(K13*10/110)),2)</f>
        <v>0</v>
      </c>
      <c r="M13" s="49"/>
      <c r="N13" s="50"/>
      <c r="O13" s="47"/>
      <c r="P13" s="46"/>
      <c r="Q13" s="51"/>
      <c r="R13" s="65">
        <f>ROUND((P13-(P13*10/110)),2)</f>
        <v>0</v>
      </c>
      <c r="S13" s="24">
        <f>Q13*R13</f>
        <v>0</v>
      </c>
      <c r="T13" s="75"/>
      <c r="U13" s="75"/>
      <c r="V13" s="75"/>
      <c r="W13" s="75"/>
      <c r="X13" s="75"/>
      <c r="Y13" s="75"/>
      <c r="Z13" s="75"/>
      <c r="AA13" s="31"/>
      <c r="AB13" s="31"/>
      <c r="AC13" s="31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</row>
    <row r="14" spans="1:1021" customFormat="1" ht="30" customHeight="1" x14ac:dyDescent="0.25">
      <c r="A14" s="52"/>
      <c r="B14" s="53"/>
      <c r="C14" s="53"/>
      <c r="D14" s="53"/>
      <c r="E14" s="52"/>
      <c r="F14" s="52"/>
      <c r="G14" s="52"/>
      <c r="H14" s="77"/>
      <c r="I14" s="77"/>
      <c r="J14" s="64"/>
      <c r="K14" s="54"/>
      <c r="L14" s="58">
        <f>IFERROR(SMALL(L9:L13,COUNTIF(L9:L13,0)+1),0)</f>
        <v>281.18200000000002</v>
      </c>
      <c r="M14" s="54">
        <f>IFERROR(SMALL(M9:M11,COUNTIF(M9:M11,0)+1),0)</f>
        <v>186.79900000000001</v>
      </c>
      <c r="N14" s="55"/>
      <c r="O14" s="55"/>
      <c r="P14" s="56"/>
      <c r="Q14" s="56"/>
      <c r="R14" s="54"/>
      <c r="S14" s="57">
        <f>IFERROR((S9+S11+#REF!+S12+S13)/(Q9+Q11+#REF!+Q12+Q13),0)</f>
        <v>0</v>
      </c>
      <c r="T14" s="54">
        <f>IFERROR((SMALL(L14:S14,COUNTIF(L14:S14,0)+1)),0)</f>
        <v>186.79900000000001</v>
      </c>
      <c r="U14" s="54">
        <f>U8</f>
        <v>0</v>
      </c>
      <c r="V14" s="59">
        <f>ROUND((T14+(T14*X14)+((T14+(T14*X14))*W14)),2)</f>
        <v>205.48</v>
      </c>
      <c r="W14" s="60">
        <v>0.1</v>
      </c>
      <c r="X14" s="60"/>
      <c r="Y14" s="69">
        <f>IFERROR((SMALL(U14:V14,COUNTIF(U14:V14,0)+1)),0)</f>
        <v>205.48</v>
      </c>
      <c r="Z14" s="61">
        <f>Y14*F8</f>
        <v>123288</v>
      </c>
      <c r="AA14" s="62"/>
      <c r="AB14" s="63"/>
      <c r="AC14" s="31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</row>
  </sheetData>
  <mergeCells count="19">
    <mergeCell ref="Y8:Y13"/>
    <mergeCell ref="Z8:Z13"/>
    <mergeCell ref="H14:I14"/>
    <mergeCell ref="B2:D2"/>
    <mergeCell ref="B3:D3"/>
    <mergeCell ref="B5:L5"/>
    <mergeCell ref="T6:Y6"/>
    <mergeCell ref="F8:F13"/>
    <mergeCell ref="G8:G13"/>
    <mergeCell ref="T8:T13"/>
    <mergeCell ref="U8:U13"/>
    <mergeCell ref="V8:V13"/>
    <mergeCell ref="W8:W13"/>
    <mergeCell ref="X8:X13"/>
    <mergeCell ref="A8:A13"/>
    <mergeCell ref="B8:B13"/>
    <mergeCell ref="C8:C13"/>
    <mergeCell ref="D8:D13"/>
    <mergeCell ref="E8:E13"/>
  </mergeCells>
  <hyperlinks>
    <hyperlink ref="I9" r:id="rId1"/>
    <hyperlink ref="I11" r:id="rId2"/>
    <hyperlink ref="I10" r:id="rId3"/>
  </hyperlinks>
  <pageMargins left="0.7" right="0.7" top="0.75" bottom="0.75" header="0.3" footer="0.3"/>
  <pageSetup paperSize="9" orientation="portrait" horizontalDpi="180" verticalDpi="180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2026-08-20T10:11:13Z</dcterms:modified>
</cp:coreProperties>
</file>