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35" i="1" l="1"/>
  <c r="U21" i="1"/>
  <c r="W35" i="1"/>
  <c r="O35" i="1"/>
  <c r="T34" i="1"/>
  <c r="U34" i="1" s="1"/>
  <c r="N34" i="1"/>
  <c r="T33" i="1"/>
  <c r="U33" i="1" s="1"/>
  <c r="N33" i="1"/>
  <c r="T32" i="1"/>
  <c r="U32" i="1" s="1"/>
  <c r="N32" i="1"/>
  <c r="N31" i="1"/>
  <c r="T30" i="1"/>
  <c r="U30" i="1" s="1"/>
  <c r="N30" i="1"/>
  <c r="N35" i="1" l="1"/>
  <c r="V35" i="1" l="1"/>
  <c r="X35" i="1" s="1"/>
  <c r="AA35" i="1" s="1"/>
  <c r="AB35" i="1" s="1"/>
  <c r="W28" i="1"/>
  <c r="O28" i="1"/>
  <c r="T27" i="1"/>
  <c r="U27" i="1" s="1"/>
  <c r="N27" i="1"/>
  <c r="T26" i="1"/>
  <c r="U26" i="1" s="1"/>
  <c r="N26" i="1"/>
  <c r="T25" i="1"/>
  <c r="U25" i="1" s="1"/>
  <c r="N25" i="1"/>
  <c r="U24" i="1"/>
  <c r="T24" i="1"/>
  <c r="N24" i="1"/>
  <c r="T23" i="1"/>
  <c r="U23" i="1" s="1"/>
  <c r="N23" i="1"/>
  <c r="N28" i="1" l="1"/>
  <c r="U28" i="1"/>
  <c r="V28" i="1" l="1"/>
  <c r="X28" i="1" s="1"/>
  <c r="AA28" i="1" s="1"/>
  <c r="AB28" i="1" s="1"/>
  <c r="W21" i="1" l="1"/>
  <c r="O21" i="1"/>
  <c r="T20" i="1"/>
  <c r="U20" i="1" s="1"/>
  <c r="N20" i="1"/>
  <c r="T19" i="1"/>
  <c r="U19" i="1" s="1"/>
  <c r="N19" i="1"/>
  <c r="T18" i="1"/>
  <c r="U18" i="1" s="1"/>
  <c r="N18" i="1"/>
  <c r="T17" i="1"/>
  <c r="N17" i="1"/>
  <c r="T16" i="1"/>
  <c r="U16" i="1" s="1"/>
  <c r="N16" i="1"/>
  <c r="W14" i="1"/>
  <c r="O14" i="1"/>
  <c r="T13" i="1"/>
  <c r="U13" i="1" s="1"/>
  <c r="N13" i="1"/>
  <c r="T12" i="1"/>
  <c r="U12" i="1" s="1"/>
  <c r="N12" i="1"/>
  <c r="T11" i="1"/>
  <c r="U11" i="1" s="1"/>
  <c r="N11" i="1"/>
  <c r="T10" i="1"/>
  <c r="U10" i="1" s="1"/>
  <c r="N10" i="1"/>
  <c r="T9" i="1"/>
  <c r="U9" i="1" s="1"/>
  <c r="N9" i="1"/>
  <c r="N21" i="1" l="1"/>
  <c r="V21" i="1" s="1"/>
  <c r="X21" i="1" s="1"/>
  <c r="AA21" i="1" s="1"/>
  <c r="AB21" i="1" s="1"/>
  <c r="N14" i="1"/>
  <c r="U14" i="1"/>
  <c r="V14" i="1" l="1"/>
  <c r="X14" i="1" s="1"/>
  <c r="AA14" i="1" s="1"/>
  <c r="AB14" i="1" s="1"/>
  <c r="AB6" i="1" s="1"/>
</calcChain>
</file>

<file path=xl/comments1.xml><?xml version="1.0" encoding="utf-8"?>
<comments xmlns="http://schemas.openxmlformats.org/spreadsheetml/2006/main">
  <authors>
    <author/>
  </authors>
  <commentList>
    <comment ref="Z14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21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28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  <comment ref="Z35" authorId="0">
      <text>
        <r>
          <rPr>
            <sz val="11"/>
            <color rgb="FF000000"/>
            <rFont val="Calibri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 xml:space="preserve">- до 50 р.включительно - 15%.,
- от 50 р. до 500 р. включительно - 14%,
-  свыше 500 р. - 12%
</t>
        </r>
      </text>
    </comment>
  </commentList>
</comments>
</file>

<file path=xl/sharedStrings.xml><?xml version="1.0" encoding="utf-8"?>
<sst xmlns="http://schemas.openxmlformats.org/spreadsheetml/2006/main" count="109" uniqueCount="63">
  <si>
    <t>Приложение № 2 к извещению</t>
  </si>
  <si>
    <t xml:space="preserve">о проведении  электронного запроса </t>
  </si>
  <si>
    <t xml:space="preserve">Определение и обоснование начальной (максимальной) цены контракта проведено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19 декабря 2019 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применения".
Информация о ценах производителей в соответствии с перечнем жизненно необходимых и важнейших лекарственных препаратов для медицинского применения, утвержденным распоряжением Правительства Российской Федерации от 12 октября 2019 г.  No 2406-р, постановлением Правительства Российской Федерации от 29.10.2010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http://grls.rosminzdrav.ru/. 
</t>
  </si>
  <si>
    <t xml:space="preserve">* Начальная (максимальная) цена контракта: </t>
  </si>
  <si>
    <t>№ п/п</t>
  </si>
  <si>
    <t>Наименование ЛС</t>
  </si>
  <si>
    <t>Лекарственная форма</t>
  </si>
  <si>
    <t>ОКПД 2</t>
  </si>
  <si>
    <t>Единица измерения</t>
  </si>
  <si>
    <t>Кол-во</t>
  </si>
  <si>
    <t>Кол-во ИТОГО</t>
  </si>
  <si>
    <t>Кол-во к Закупке</t>
  </si>
  <si>
    <t>кол-во ЛОТОВ</t>
  </si>
  <si>
    <t xml:space="preserve"> Метод сопоставимых рыночных цен (анализа рыка) в соответствии с п. 2-6 ст. 22, 44-ФЗ</t>
  </si>
  <si>
    <t>Тарифный метод в соответствии с п. 8 ст. 22 Федерального закона 44-ФЗ</t>
  </si>
  <si>
    <t>Средневзвешенная цена (все заключенные Заказчиком Контракты за 12мес.)</t>
  </si>
  <si>
    <t>Минимальная расчетная  цена за единицу (руб.)</t>
  </si>
  <si>
    <t>Референтная цена (руб.)</t>
  </si>
  <si>
    <t>Минимальная расчетная  цена за единицу с учетом НДС+ опт. Надбавка (руб.)</t>
  </si>
  <si>
    <t>НДС, %</t>
  </si>
  <si>
    <t>Оптовая надбавка, %</t>
  </si>
  <si>
    <t>Минимальная цена ИТОГ (руб.)</t>
  </si>
  <si>
    <t>НМЦК, руб.</t>
  </si>
  <si>
    <t>Источник информации (Номер реестровой записи, КП)</t>
  </si>
  <si>
    <t>Ссылка на страницу в сети Интернет</t>
  </si>
  <si>
    <t>Расчет цены</t>
  </si>
  <si>
    <t>Цена единицы лекарственного препарата с НДС, руб.</t>
  </si>
  <si>
    <r>
      <rPr>
        <sz val="11"/>
        <color rgb="FF000000"/>
        <rFont val="Times New Roman"/>
        <family val="1"/>
        <charset val="204"/>
      </rPr>
      <t>Цена единицы лекарственного препарата</t>
    </r>
    <r>
      <rPr>
        <u/>
        <sz val="11"/>
        <color rgb="FF000000"/>
        <rFont val="Times New Roman"/>
        <family val="1"/>
        <charset val="204"/>
      </rPr>
      <t xml:space="preserve"> без учета НДС, руб</t>
    </r>
    <r>
      <rPr>
        <sz val="11"/>
        <color rgb="FF000000"/>
        <rFont val="Times New Roman"/>
        <family val="1"/>
        <charset val="204"/>
      </rPr>
      <t>.</t>
    </r>
  </si>
  <si>
    <r>
      <rPr>
        <sz val="11"/>
        <color rgb="FF000000"/>
        <rFont val="Times New Roman"/>
        <family val="1"/>
        <charset val="204"/>
      </rPr>
      <t xml:space="preserve">Цена за единицу товара из ЖНВЛП, </t>
    </r>
    <r>
      <rPr>
        <u/>
        <sz val="11"/>
        <color rgb="FF000000"/>
        <rFont val="Times New Roman"/>
        <family val="1"/>
        <charset val="204"/>
      </rPr>
      <t>без учета НДС, руб.</t>
    </r>
  </si>
  <si>
    <t xml:space="preserve">№ реестровой записи
</t>
  </si>
  <si>
    <r>
      <rPr>
        <sz val="11"/>
        <color rgb="FF000000"/>
        <rFont val="Times New Roman"/>
        <family val="1"/>
        <charset val="204"/>
      </rPr>
      <t xml:space="preserve">Цена единицы лекарственного препарата </t>
    </r>
    <r>
      <rPr>
        <u/>
        <sz val="11"/>
        <color rgb="FF000000"/>
        <rFont val="Times New Roman"/>
        <family val="1"/>
        <charset val="204"/>
      </rPr>
      <t>без учета НДС, руб</t>
    </r>
    <r>
      <rPr>
        <sz val="11"/>
        <color rgb="FF000000"/>
        <rFont val="Times New Roman"/>
        <family val="1"/>
        <charset val="204"/>
      </rPr>
      <t>.</t>
    </r>
  </si>
  <si>
    <t>Цена Средневзвешанная, руб.</t>
  </si>
  <si>
    <t xml:space="preserve">КП 1 </t>
  </si>
  <si>
    <t>шт</t>
  </si>
  <si>
    <t>КП 2</t>
  </si>
  <si>
    <t>21.20.10.232</t>
  </si>
  <si>
    <r>
      <t xml:space="preserve">Цена за единицу товара из ЖНВЛП, </t>
    </r>
    <r>
      <rPr>
        <u/>
        <sz val="11"/>
        <color rgb="FF000000"/>
        <rFont val="Times New Roman"/>
        <family val="1"/>
        <charset val="204"/>
      </rPr>
      <t>без учета НДС и оптовой надбавки, руб.</t>
    </r>
  </si>
  <si>
    <r>
      <t xml:space="preserve">Цена единицы лекарственного препарата </t>
    </r>
    <r>
      <rPr>
        <u/>
        <sz val="11"/>
        <color rgb="FF000000"/>
        <rFont val="Times New Roman"/>
        <family val="1"/>
        <charset val="204"/>
      </rPr>
      <t>без учета НДС и оптовой надбавки, руб</t>
    </r>
    <r>
      <rPr>
        <sz val="11"/>
        <color rgb="FF000000"/>
        <rFont val="Times New Roman"/>
        <family val="1"/>
        <charset val="204"/>
      </rPr>
      <t>.</t>
    </r>
  </si>
  <si>
    <t>21.20.10.191</t>
  </si>
  <si>
    <t>21.20.10.148</t>
  </si>
  <si>
    <t>22,00/20</t>
  </si>
  <si>
    <t>28,00/20</t>
  </si>
  <si>
    <t>70,00/20</t>
  </si>
  <si>
    <t>21.20.10.131</t>
  </si>
  <si>
    <t>878,00/20</t>
  </si>
  <si>
    <t>ПАРАЦЕТАМОЛ</t>
  </si>
  <si>
    <t>ЭНАЛАПРИЛ</t>
  </si>
  <si>
    <t>АПИКСАБАН</t>
  </si>
  <si>
    <t>Таблетки 500 мг  (Эквивалентные  лек. формы и дозировки: 1 x ТАБЛЕТКИ, ПОКРЫТЫЕ ОБОЛОЧКОЙ; 500 мг)</t>
  </si>
  <si>
    <t>https://zakupki.gov.ru/epz/contract/contractCard/payment-info-and-target-of-order.html?reestrNumber=2770213206426000222&amp;contractInfoId=110979270</t>
  </si>
  <si>
    <t>https://zakupki.gov.ru/epz/contract/contractCard/payment-info-and-target-of-order.html?reestrNumber=2332710210126000037&amp;contractInfoId=108351842</t>
  </si>
  <si>
    <t xml:space="preserve">Таблетки 10 мг (Эквивалентные  лек. формы и дозировки: 2 x ТАБЛЕТКИ; 5 мг)
</t>
  </si>
  <si>
    <t>№1526003794025000017</t>
  </si>
  <si>
    <t>https://zakupki.gov.ru/epz/contract/contractCard/payment-info-and-target-of-order.html?reestrNumber=2730302312026000130&amp;contractInfoId=110746762</t>
  </si>
  <si>
    <t>https://zakupki.gov.ru/epz/contract/contractCard/payment-info-and-target-of-order.html?reestrNumber=2132512662526000239&amp;contractInfoId=109043169</t>
  </si>
  <si>
    <t>КО-ТРИМОКСАЗОЛ (ГРЛС: КО-ТРИМОКСАЗОЛ [СУЛЬФАМЕТОКСАЗОЛ+ТРИМЕТОПРИМ])</t>
  </si>
  <si>
    <t>Таблетки 480 мг (ГРЛС: 0.48 г, 400 мг + 80 мг)</t>
  </si>
  <si>
    <t>https://zakupki.gov.ru/epz/contract/contractCard/payment-info-and-target-of-order.html?reestrNumber=2583702721526000121&amp;contractInfoId=109704474</t>
  </si>
  <si>
    <t>https://zakupki.gov.ru/epz/contract/contractCard/payment-info-and-target-of-order.html?reestrNumber=2332710210126000062&amp;contractInfoId=109078830#page-2</t>
  </si>
  <si>
    <t>Таблетки, покрытые оболочкой,  5 мг ((Эквивалентные  лек. формы и дозировки: 2 x ТАБЛЕТКИ, ПОКРЫТЫЕ ОБОЛОЧКОЙ; 2.5 мг)</t>
  </si>
  <si>
    <t>№1526003794025000696</t>
  </si>
  <si>
    <t>https://zakupki.gov.ru/epz/contract/contractCard/payment-info-and-target-of-order.html?reestrNumber=2121503817226000032&amp;contractInfoId=108256479</t>
  </si>
  <si>
    <t>https://zakupki.gov.ru/epz/contract/contractCard/payment-info-and-target-of-order.html?reestrNumber=2581700060026000056&amp;contractInfoId=107819935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</si>
</sst>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\ _₽_-;\-* #,##0.00\ _₽_-;_-* \-??\ _₽_-;_-@_-"/>
    <numFmt numFmtId="165" formatCode="_-* #,##0\ _₽_-;\-* #,##0\ _₽_-;_-* \-??\ _₽_-;_-@_-"/>
    <numFmt numFmtId="166" formatCode="_-* #,##0.000\ _₽_-;\-* #,##0.000\ _₽_-;_-* \-??\ _₽_-;_-@_-"/>
    <numFmt numFmtId="167" formatCode="#,##0.00_ ;\-#,##0.00\ "/>
    <numFmt numFmtId="168" formatCode="_-* #,##0.000\ _₽_-;\-* #,##0.000\ _₽_-;_-* \-???\ _₽_-;_-@_-"/>
    <numFmt numFmtId="169" formatCode="_-* #,##0.000\ _₽_-;\-* #,##0.000\ _₽_-;_-* &quot;-&quot;??\ _₽_-;_-@_-"/>
  </numFmts>
  <fonts count="9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9CDE5"/>
        <bgColor rgb="FF99CCFF"/>
      </patternFill>
    </fill>
    <fill>
      <patternFill patternType="solid">
        <fgColor rgb="FFE6E0EC"/>
        <bgColor rgb="FFD9D9D9"/>
      </patternFill>
    </fill>
    <fill>
      <patternFill patternType="solid">
        <fgColor rgb="FFFCD5B5"/>
        <bgColor rgb="FFD9D9D9"/>
      </patternFill>
    </fill>
    <fill>
      <patternFill patternType="solid">
        <fgColor rgb="FFD9D9D9"/>
        <bgColor rgb="FFE6E0EC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7" fillId="0" borderId="0" applyBorder="0" applyProtection="0"/>
    <xf numFmtId="0" fontId="4" fillId="0" borderId="0" applyBorder="0" applyProtection="0"/>
  </cellStyleXfs>
  <cellXfs count="104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164" fontId="1" fillId="0" borderId="0" xfId="1" applyFont="1" applyBorder="1" applyAlignment="1" applyProtection="1">
      <alignment horizontal="center" vertical="top" wrapText="1"/>
    </xf>
    <xf numFmtId="49" fontId="1" fillId="0" borderId="0" xfId="1" applyNumberFormat="1" applyFont="1" applyBorder="1" applyAlignment="1" applyProtection="1">
      <alignment horizontal="center" vertical="top" wrapText="1"/>
    </xf>
    <xf numFmtId="2" fontId="1" fillId="0" borderId="0" xfId="1" applyNumberFormat="1" applyFont="1" applyBorder="1" applyAlignment="1" applyProtection="1">
      <alignment horizontal="center" vertical="top" wrapText="1"/>
    </xf>
    <xf numFmtId="10" fontId="1" fillId="0" borderId="0" xfId="0" applyNumberFormat="1" applyFont="1" applyAlignment="1">
      <alignment horizontal="center" vertical="top" wrapText="1"/>
    </xf>
    <xf numFmtId="164" fontId="2" fillId="0" borderId="0" xfId="1" applyFont="1" applyBorder="1" applyAlignment="1" applyProtection="1">
      <alignment horizontal="center" vertical="top" wrapText="1"/>
    </xf>
    <xf numFmtId="0" fontId="0" fillId="0" borderId="0" xfId="0" applyFont="1"/>
    <xf numFmtId="4" fontId="1" fillId="0" borderId="0" xfId="0" applyNumberFormat="1" applyFont="1" applyAlignment="1">
      <alignment horizontal="center" vertical="top" wrapText="1"/>
    </xf>
    <xf numFmtId="164" fontId="2" fillId="2" borderId="2" xfId="1" applyFont="1" applyFill="1" applyBorder="1" applyAlignment="1" applyProtection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3" borderId="2" xfId="0" applyFont="1" applyFill="1" applyBorder="1" applyAlignment="1">
      <alignment horizontal="center" vertical="top" wrapText="1"/>
    </xf>
    <xf numFmtId="164" fontId="1" fillId="3" borderId="2" xfId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" fontId="1" fillId="4" borderId="2" xfId="0" applyNumberFormat="1" applyFont="1" applyFill="1" applyBorder="1" applyAlignment="1">
      <alignment horizontal="center" vertical="top" wrapText="1"/>
    </xf>
    <xf numFmtId="4" fontId="1" fillId="3" borderId="2" xfId="0" applyNumberFormat="1" applyFont="1" applyFill="1" applyBorder="1" applyAlignment="1">
      <alignment horizontal="center" vertical="top" wrapText="1"/>
    </xf>
    <xf numFmtId="10" fontId="1" fillId="0" borderId="2" xfId="0" applyNumberFormat="1" applyFont="1" applyBorder="1" applyAlignment="1">
      <alignment horizontal="center" vertical="top" wrapText="1"/>
    </xf>
    <xf numFmtId="4" fontId="2" fillId="5" borderId="2" xfId="0" applyNumberFormat="1" applyFont="1" applyFill="1" applyBorder="1" applyAlignment="1">
      <alignment horizontal="center" vertical="top" wrapText="1"/>
    </xf>
    <xf numFmtId="164" fontId="2" fillId="5" borderId="2" xfId="1" applyFont="1" applyFill="1" applyBorder="1" applyAlignment="1" applyProtection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center" vertical="top" wrapText="1"/>
    </xf>
    <xf numFmtId="164" fontId="1" fillId="0" borderId="2" xfId="1" applyFont="1" applyBorder="1" applyAlignment="1" applyProtection="1">
      <alignment horizontal="center" vertical="top" wrapText="1"/>
    </xf>
    <xf numFmtId="49" fontId="1" fillId="0" borderId="2" xfId="1" applyNumberFormat="1" applyFont="1" applyBorder="1" applyAlignment="1" applyProtection="1">
      <alignment horizontal="center" vertical="top" wrapText="1"/>
    </xf>
    <xf numFmtId="2" fontId="1" fillId="0" borderId="2" xfId="1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4" fontId="1" fillId="0" borderId="2" xfId="0" applyNumberFormat="1" applyFont="1" applyBorder="1" applyAlignment="1">
      <alignment vertical="top" wrapText="1"/>
    </xf>
    <xf numFmtId="164" fontId="1" fillId="0" borderId="2" xfId="1" applyFont="1" applyBorder="1" applyAlignment="1" applyProtection="1">
      <alignment vertical="top" wrapText="1"/>
    </xf>
    <xf numFmtId="164" fontId="1" fillId="3" borderId="2" xfId="1" applyFont="1" applyFill="1" applyBorder="1" applyAlignment="1" applyProtection="1">
      <alignment vertical="top" wrapText="1"/>
    </xf>
    <xf numFmtId="166" fontId="1" fillId="0" borderId="2" xfId="1" applyNumberFormat="1" applyFont="1" applyBorder="1" applyAlignment="1" applyProtection="1">
      <alignment horizontal="center" vertical="top" wrapText="1"/>
      <protection locked="0"/>
    </xf>
    <xf numFmtId="166" fontId="4" fillId="0" borderId="2" xfId="2" applyNumberFormat="1" applyBorder="1" applyAlignment="1" applyProtection="1">
      <alignment horizontal="center" vertical="top" wrapText="1"/>
      <protection locked="0"/>
    </xf>
    <xf numFmtId="164" fontId="1" fillId="0" borderId="2" xfId="1" applyFont="1" applyBorder="1" applyAlignment="1" applyProtection="1">
      <alignment horizontal="center" vertical="top" wrapText="1"/>
      <protection locked="0"/>
    </xf>
    <xf numFmtId="49" fontId="4" fillId="0" borderId="2" xfId="2" applyNumberFormat="1" applyBorder="1" applyAlignment="1" applyProtection="1">
      <alignment horizontal="center" vertical="top" wrapText="1"/>
      <protection locked="0"/>
    </xf>
    <xf numFmtId="49" fontId="1" fillId="0" borderId="2" xfId="0" applyNumberFormat="1" applyFont="1" applyBorder="1" applyAlignment="1">
      <alignment horizontal="left" vertical="top" wrapText="1"/>
    </xf>
    <xf numFmtId="164" fontId="1" fillId="3" borderId="2" xfId="1" applyFont="1" applyFill="1" applyBorder="1" applyAlignment="1" applyProtection="1">
      <alignment horizontal="center" vertical="top" wrapText="1"/>
      <protection locked="0"/>
    </xf>
    <xf numFmtId="49" fontId="1" fillId="0" borderId="2" xfId="1" applyNumberFormat="1" applyFont="1" applyBorder="1" applyAlignment="1" applyProtection="1">
      <alignment horizontal="center" vertical="top" wrapText="1"/>
      <protection locked="0"/>
    </xf>
    <xf numFmtId="167" fontId="1" fillId="0" borderId="2" xfId="1" applyNumberFormat="1" applyFont="1" applyBorder="1" applyAlignment="1" applyProtection="1">
      <alignment horizontal="center" vertical="top" wrapText="1"/>
      <protection locked="0"/>
    </xf>
    <xf numFmtId="4" fontId="1" fillId="0" borderId="2" xfId="0" applyNumberFormat="1" applyFont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>
      <alignment horizontal="left" vertical="top" wrapText="1"/>
    </xf>
    <xf numFmtId="49" fontId="4" fillId="0" borderId="4" xfId="2" applyNumberFormat="1" applyBorder="1" applyAlignment="1" applyProtection="1">
      <alignment horizontal="center" vertical="top" wrapText="1"/>
      <protection locked="0"/>
    </xf>
    <xf numFmtId="167" fontId="1" fillId="0" borderId="4" xfId="1" applyNumberFormat="1" applyFont="1" applyBorder="1" applyAlignment="1" applyProtection="1">
      <alignment horizontal="center" vertical="top" wrapText="1"/>
      <protection locked="0"/>
    </xf>
    <xf numFmtId="164" fontId="1" fillId="4" borderId="4" xfId="1" applyFont="1" applyFill="1" applyBorder="1" applyAlignment="1" applyProtection="1">
      <alignment horizontal="center" vertical="top" wrapText="1"/>
    </xf>
    <xf numFmtId="164" fontId="1" fillId="3" borderId="4" xfId="1" applyFont="1" applyFill="1" applyBorder="1" applyAlignment="1" applyProtection="1">
      <alignment horizontal="center" vertical="top" wrapText="1"/>
      <protection locked="0"/>
    </xf>
    <xf numFmtId="49" fontId="1" fillId="0" borderId="4" xfId="1" applyNumberFormat="1" applyFont="1" applyBorder="1" applyAlignment="1" applyProtection="1">
      <alignment horizontal="center" vertical="top" wrapText="1"/>
      <protection locked="0"/>
    </xf>
    <xf numFmtId="2" fontId="1" fillId="0" borderId="4" xfId="1" applyNumberFormat="1" applyFont="1" applyBorder="1" applyAlignment="1" applyProtection="1">
      <alignment horizontal="center" vertical="top" wrapText="1"/>
      <protection locked="0"/>
    </xf>
    <xf numFmtId="0" fontId="1" fillId="6" borderId="2" xfId="0" applyFont="1" applyFill="1" applyBorder="1" applyAlignment="1">
      <alignment horizontal="center" vertical="top" wrapText="1"/>
    </xf>
    <xf numFmtId="4" fontId="1" fillId="6" borderId="2" xfId="0" applyNumberFormat="1" applyFont="1" applyFill="1" applyBorder="1" applyAlignment="1">
      <alignment horizontal="center" vertical="top" wrapText="1"/>
    </xf>
    <xf numFmtId="2" fontId="1" fillId="6" borderId="2" xfId="0" applyNumberFormat="1" applyFont="1" applyFill="1" applyBorder="1" applyAlignment="1">
      <alignment horizontal="center" vertical="top" wrapText="1"/>
    </xf>
    <xf numFmtId="49" fontId="1" fillId="6" borderId="2" xfId="1" applyNumberFormat="1" applyFont="1" applyFill="1" applyBorder="1" applyAlignment="1" applyProtection="1">
      <alignment horizontal="center" vertical="top" wrapText="1"/>
    </xf>
    <xf numFmtId="2" fontId="1" fillId="6" borderId="2" xfId="1" applyNumberFormat="1" applyFont="1" applyFill="1" applyBorder="1" applyAlignment="1" applyProtection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10" fontId="1" fillId="0" borderId="2" xfId="0" applyNumberFormat="1" applyFont="1" applyBorder="1" applyAlignment="1" applyProtection="1">
      <alignment horizontal="center" vertical="top" wrapText="1"/>
      <protection locked="0"/>
    </xf>
    <xf numFmtId="4" fontId="2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6" borderId="2" xfId="1" applyFont="1" applyFill="1" applyBorder="1" applyAlignment="1" applyProtection="1">
      <alignment horizontal="center" vertical="top" wrapText="1"/>
      <protection locked="0"/>
    </xf>
    <xf numFmtId="164" fontId="0" fillId="0" borderId="0" xfId="1" applyFont="1" applyBorder="1" applyAlignment="1" applyProtection="1">
      <alignment wrapText="1"/>
    </xf>
    <xf numFmtId="164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0" fontId="4" fillId="0" borderId="2" xfId="2" applyFill="1" applyBorder="1" applyAlignment="1" applyProtection="1">
      <alignment wrapText="1"/>
    </xf>
    <xf numFmtId="0" fontId="4" fillId="0" borderId="2" xfId="2" applyBorder="1" applyAlignment="1">
      <alignment wrapText="1"/>
    </xf>
    <xf numFmtId="43" fontId="1" fillId="0" borderId="2" xfId="1" applyNumberFormat="1" applyFont="1" applyBorder="1" applyAlignment="1" applyProtection="1">
      <alignment vertical="top" wrapText="1"/>
    </xf>
    <xf numFmtId="43" fontId="1" fillId="4" borderId="2" xfId="1" applyNumberFormat="1" applyFont="1" applyFill="1" applyBorder="1" applyAlignment="1" applyProtection="1">
      <alignment horizontal="center" vertical="top" wrapText="1"/>
    </xf>
    <xf numFmtId="49" fontId="4" fillId="0" borderId="4" xfId="2" applyNumberFormat="1" applyFill="1" applyBorder="1" applyAlignment="1" applyProtection="1">
      <alignment horizontal="center" vertical="top" wrapText="1"/>
      <protection locked="0"/>
    </xf>
    <xf numFmtId="0" fontId="8" fillId="6" borderId="2" xfId="0" applyFont="1" applyFill="1" applyBorder="1" applyAlignment="1">
      <alignment horizontal="center" vertical="top" wrapText="1"/>
    </xf>
    <xf numFmtId="4" fontId="1" fillId="2" borderId="2" xfId="0" applyNumberFormat="1" applyFont="1" applyFill="1" applyBorder="1" applyAlignment="1">
      <alignment horizontal="center" vertical="top" wrapText="1"/>
    </xf>
    <xf numFmtId="43" fontId="1" fillId="0" borderId="2" xfId="1" applyNumberFormat="1" applyFont="1" applyFill="1" applyBorder="1" applyAlignment="1" applyProtection="1">
      <alignment vertical="top" wrapText="1"/>
    </xf>
    <xf numFmtId="0" fontId="4" fillId="0" borderId="2" xfId="2" applyBorder="1" applyAlignment="1">
      <alignment horizontal="left" wrapText="1"/>
    </xf>
    <xf numFmtId="167" fontId="1" fillId="0" borderId="4" xfId="1" applyNumberFormat="1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>
      <alignment horizontal="center" vertical="top" wrapText="1"/>
    </xf>
    <xf numFmtId="164" fontId="1" fillId="4" borderId="2" xfId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168" fontId="2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" xfId="1" applyFont="1" applyFill="1" applyBorder="1" applyAlignment="1" applyProtection="1">
      <alignment horizontal="center" vertical="top" wrapText="1"/>
    </xf>
    <xf numFmtId="4" fontId="1" fillId="0" borderId="4" xfId="0" applyNumberFormat="1" applyFont="1" applyBorder="1" applyAlignment="1" applyProtection="1">
      <alignment horizontal="center" vertical="top" wrapText="1"/>
      <protection locked="0"/>
    </xf>
    <xf numFmtId="0" fontId="5" fillId="6" borderId="2" xfId="0" applyFont="1" applyFill="1" applyBorder="1" applyAlignment="1">
      <alignment horizontal="center" vertical="top" wrapText="1"/>
    </xf>
    <xf numFmtId="0" fontId="4" fillId="0" borderId="2" xfId="2" applyBorder="1" applyAlignment="1" applyProtection="1">
      <alignment wrapText="1"/>
    </xf>
    <xf numFmtId="169" fontId="1" fillId="0" borderId="2" xfId="1" applyNumberFormat="1" applyFont="1" applyBorder="1" applyAlignment="1" applyProtection="1">
      <alignment vertical="top" wrapText="1"/>
    </xf>
    <xf numFmtId="166" fontId="1" fillId="0" borderId="2" xfId="1" applyNumberFormat="1" applyFont="1" applyBorder="1" applyAlignment="1" applyProtection="1">
      <alignment vertical="top" wrapText="1"/>
    </xf>
    <xf numFmtId="0" fontId="1" fillId="0" borderId="2" xfId="1" applyNumberFormat="1" applyFont="1" applyBorder="1" applyAlignment="1" applyProtection="1">
      <alignment horizontal="center" vertical="top" wrapText="1"/>
      <protection locked="0"/>
    </xf>
    <xf numFmtId="164" fontId="1" fillId="6" borderId="2" xfId="0" applyNumberFormat="1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1" fillId="4" borderId="2" xfId="1" applyFont="1" applyFill="1" applyBorder="1" applyAlignment="1" applyProtection="1">
      <alignment horizontal="center" vertical="top" wrapText="1"/>
    </xf>
    <xf numFmtId="165" fontId="1" fillId="0" borderId="2" xfId="1" applyNumberFormat="1" applyFont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4" xfId="1" applyFont="1" applyFill="1" applyBorder="1" applyAlignment="1" applyProtection="1">
      <alignment horizontal="center" vertical="top" wrapText="1"/>
      <protection locked="0"/>
    </xf>
    <xf numFmtId="4" fontId="1" fillId="0" borderId="4" xfId="0" applyNumberFormat="1" applyFont="1" applyBorder="1" applyAlignment="1" applyProtection="1">
      <alignment horizontal="center" vertical="top" wrapText="1"/>
      <protection locked="0"/>
    </xf>
    <xf numFmtId="1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E6E0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contractCard/payment-info-and-target-of-order.html?reestrNumber=2332710210126000037&amp;contractInfoId=108351842" TargetMode="External"/><Relationship Id="rId1" Type="http://schemas.openxmlformats.org/officeDocument/2006/relationships/hyperlink" Target="https://zakupki.gov.ru/epz/contract/contractCard/payment-info-and-target-of-order.html?reestrNumber=2770213206426000222&amp;contractInfoId=110979270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5"/>
  <sheetViews>
    <sheetView tabSelected="1" topLeftCell="A13" zoomScale="70" zoomScaleNormal="70" workbookViewId="0">
      <selection activeCell="AA5" sqref="AA5"/>
    </sheetView>
  </sheetViews>
  <sheetFormatPr defaultColWidth="9.140625" defaultRowHeight="15" x14ac:dyDescent="0.25"/>
  <cols>
    <col min="1" max="1" width="5.7109375" style="1" customWidth="1"/>
    <col min="2" max="2" width="17.42578125" style="1" customWidth="1"/>
    <col min="3" max="3" width="28.28515625" style="1" customWidth="1"/>
    <col min="4" max="4" width="17.85546875" style="1" customWidth="1"/>
    <col min="5" max="5" width="6.7109375" style="1" customWidth="1"/>
    <col min="6" max="6" width="14.28515625" style="1" customWidth="1"/>
    <col min="7" max="7" width="13.5703125" style="1" hidden="1" customWidth="1"/>
    <col min="8" max="8" width="11.85546875" style="1" hidden="1" customWidth="1"/>
    <col min="9" max="9" width="7.42578125" style="1" hidden="1" customWidth="1"/>
    <col min="10" max="10" width="20.42578125" style="1" customWidth="1"/>
    <col min="11" max="11" width="18.85546875" style="1" customWidth="1"/>
    <col min="12" max="12" width="21.7109375" style="1" customWidth="1"/>
    <col min="13" max="13" width="12.5703125" style="1" customWidth="1"/>
    <col min="14" max="14" width="12.140625" style="1" customWidth="1"/>
    <col min="15" max="15" width="17.7109375" style="1" customWidth="1"/>
    <col min="16" max="16" width="16" style="1" customWidth="1"/>
    <col min="17" max="17" width="17.85546875" style="1" customWidth="1"/>
    <col min="18" max="18" width="12.85546875" style="1" customWidth="1"/>
    <col min="19" max="19" width="14.5703125" style="1" customWidth="1"/>
    <col min="20" max="20" width="11.7109375" style="1" customWidth="1"/>
    <col min="21" max="21" width="13.140625" style="1" customWidth="1"/>
    <col min="22" max="22" width="9.42578125" style="1" customWidth="1"/>
    <col min="23" max="23" width="7.28515625" style="1" customWidth="1"/>
    <col min="24" max="24" width="10.140625" style="1" customWidth="1"/>
    <col min="25" max="25" width="9.140625" style="1"/>
    <col min="26" max="26" width="10.140625" style="1" customWidth="1"/>
    <col min="27" max="27" width="16.42578125" style="1" customWidth="1"/>
    <col min="28" max="28" width="20.140625" style="1" customWidth="1"/>
    <col min="29" max="29" width="12.28515625" style="1" customWidth="1"/>
    <col min="30" max="30" width="14.42578125" style="1" customWidth="1"/>
    <col min="31" max="31" width="13.7109375" style="1" customWidth="1"/>
    <col min="32" max="32" width="9.140625" style="1"/>
    <col min="33" max="33" width="11.85546875" style="1" customWidth="1"/>
    <col min="34" max="1024" width="9.140625" style="1"/>
  </cols>
  <sheetData>
    <row r="1" spans="1:1024" s="11" customForma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5"/>
      <c r="N1" s="2"/>
      <c r="O1" s="6"/>
      <c r="P1" s="7"/>
      <c r="Q1" s="7"/>
      <c r="R1" s="8"/>
      <c r="S1" s="8"/>
      <c r="T1" s="5"/>
      <c r="U1" s="2"/>
      <c r="V1" s="2"/>
      <c r="W1" s="2"/>
      <c r="X1" s="2"/>
      <c r="Y1" s="9"/>
      <c r="Z1" s="9"/>
      <c r="AA1" s="2"/>
      <c r="AB1" s="10"/>
      <c r="AC1" s="2"/>
      <c r="AD1" s="2"/>
      <c r="AE1" s="2"/>
    </row>
    <row r="2" spans="1:1024" s="11" customFormat="1" ht="15" customHeight="1" x14ac:dyDescent="0.25">
      <c r="A2" s="2"/>
      <c r="B2" s="101" t="s">
        <v>0</v>
      </c>
      <c r="C2" s="101"/>
      <c r="D2" s="101"/>
      <c r="E2" s="2"/>
      <c r="F2" s="2"/>
      <c r="G2" s="2"/>
      <c r="H2" s="2"/>
      <c r="I2" s="2"/>
      <c r="J2" s="3"/>
      <c r="K2" s="3"/>
      <c r="L2" s="4"/>
      <c r="M2" s="5"/>
      <c r="N2" s="2"/>
      <c r="O2" s="6"/>
      <c r="P2" s="7"/>
      <c r="Q2" s="7"/>
      <c r="R2" s="8"/>
      <c r="S2" s="8"/>
      <c r="T2" s="5"/>
      <c r="U2" s="2"/>
      <c r="V2" s="2"/>
      <c r="W2" s="2"/>
      <c r="X2" s="2"/>
      <c r="Y2" s="9"/>
      <c r="Z2" s="9"/>
      <c r="AA2" s="2"/>
      <c r="AB2" s="10"/>
      <c r="AC2" s="2"/>
      <c r="AD2" s="2"/>
      <c r="AE2" s="2"/>
    </row>
    <row r="3" spans="1:1024" s="11" customFormat="1" ht="15" customHeight="1" x14ac:dyDescent="0.25">
      <c r="A3" s="2"/>
      <c r="B3" s="102" t="s">
        <v>1</v>
      </c>
      <c r="C3" s="102"/>
      <c r="D3" s="102"/>
      <c r="E3" s="2"/>
      <c r="F3" s="2"/>
      <c r="G3" s="2"/>
      <c r="H3" s="2"/>
      <c r="I3" s="2"/>
      <c r="J3" s="3"/>
      <c r="K3" s="3"/>
      <c r="L3" s="4"/>
      <c r="M3" s="5"/>
      <c r="N3" s="2"/>
      <c r="O3" s="6"/>
      <c r="P3" s="7"/>
      <c r="Q3" s="7"/>
      <c r="R3" s="8"/>
      <c r="S3" s="8"/>
      <c r="T3" s="5"/>
      <c r="U3" s="2"/>
      <c r="V3" s="2"/>
      <c r="W3" s="2"/>
      <c r="X3" s="2"/>
      <c r="Y3" s="9"/>
      <c r="Z3" s="9"/>
      <c r="AA3" s="2"/>
      <c r="AB3" s="10"/>
      <c r="AC3" s="2"/>
      <c r="AD3" s="2"/>
      <c r="AE3" s="2"/>
    </row>
    <row r="4" spans="1:1024" s="11" customFormat="1" x14ac:dyDescent="0.2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4"/>
      <c r="M4" s="5"/>
      <c r="N4" s="2"/>
      <c r="O4" s="6"/>
      <c r="P4" s="7"/>
      <c r="Q4" s="7"/>
      <c r="R4" s="8"/>
      <c r="S4" s="8"/>
      <c r="T4" s="5"/>
      <c r="U4" s="2"/>
      <c r="V4" s="2"/>
      <c r="W4" s="2"/>
      <c r="X4" s="2"/>
      <c r="Y4" s="9"/>
      <c r="Z4" s="9"/>
      <c r="AA4" s="2"/>
      <c r="AB4" s="10"/>
      <c r="AC4" s="2"/>
      <c r="AD4" s="2"/>
      <c r="AE4" s="2"/>
    </row>
    <row r="5" spans="1:1024" s="11" customFormat="1" ht="82.5" customHeight="1" x14ac:dyDescent="0.25">
      <c r="A5" s="2"/>
      <c r="B5" s="101" t="s">
        <v>2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6"/>
      <c r="P5" s="7"/>
      <c r="Q5" s="7"/>
      <c r="R5" s="8"/>
      <c r="S5" s="8"/>
      <c r="T5" s="5"/>
      <c r="U5" s="2"/>
      <c r="V5" s="2"/>
      <c r="W5" s="2"/>
      <c r="X5" s="2"/>
      <c r="Y5" s="9"/>
      <c r="Z5" s="9"/>
      <c r="AA5" s="2"/>
      <c r="AB5" s="10"/>
      <c r="AC5" s="2"/>
      <c r="AD5" s="2"/>
      <c r="AE5" s="2"/>
    </row>
    <row r="6" spans="1:1024" s="11" customFormat="1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4"/>
      <c r="M6" s="5"/>
      <c r="N6" s="12"/>
      <c r="O6" s="6"/>
      <c r="P6" s="7"/>
      <c r="Q6" s="7"/>
      <c r="R6" s="8"/>
      <c r="S6" s="8"/>
      <c r="T6" s="5"/>
      <c r="U6" s="5"/>
      <c r="V6" s="103" t="s">
        <v>3</v>
      </c>
      <c r="W6" s="103"/>
      <c r="X6" s="103"/>
      <c r="Y6" s="103"/>
      <c r="Z6" s="103"/>
      <c r="AA6" s="103"/>
      <c r="AB6" s="13">
        <f>SUBTOTAL(9,AB8:AB35)</f>
        <v>21236</v>
      </c>
      <c r="AC6" s="12"/>
      <c r="AD6" s="14"/>
      <c r="AE6" s="14"/>
    </row>
    <row r="7" spans="1:1024" ht="90.75" customHeight="1" x14ac:dyDescent="0.25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6" t="s">
        <v>13</v>
      </c>
      <c r="K7" s="16"/>
      <c r="L7" s="16"/>
      <c r="M7" s="16"/>
      <c r="N7" s="16"/>
      <c r="O7" s="16" t="s">
        <v>14</v>
      </c>
      <c r="P7" s="17" t="s">
        <v>15</v>
      </c>
      <c r="Q7" s="17"/>
      <c r="R7" s="17"/>
      <c r="S7" s="17"/>
      <c r="T7" s="16"/>
      <c r="U7" s="18"/>
      <c r="V7" s="19" t="s">
        <v>16</v>
      </c>
      <c r="W7" s="20" t="s">
        <v>17</v>
      </c>
      <c r="X7" s="19" t="s">
        <v>18</v>
      </c>
      <c r="Y7" s="21" t="s">
        <v>19</v>
      </c>
      <c r="Z7" s="21" t="s">
        <v>20</v>
      </c>
      <c r="AA7" s="22" t="s">
        <v>21</v>
      </c>
      <c r="AB7" s="23" t="s">
        <v>22</v>
      </c>
    </row>
    <row r="8" spans="1:1024" ht="30" customHeight="1" x14ac:dyDescent="0.25">
      <c r="A8" s="85">
        <v>1</v>
      </c>
      <c r="B8" s="91" t="s">
        <v>45</v>
      </c>
      <c r="C8" s="91" t="s">
        <v>48</v>
      </c>
      <c r="D8" s="91" t="s">
        <v>35</v>
      </c>
      <c r="E8" s="94" t="s">
        <v>33</v>
      </c>
      <c r="F8" s="88">
        <v>1000</v>
      </c>
      <c r="G8" s="88">
        <v>1000</v>
      </c>
      <c r="H8" s="89">
        <v>1000</v>
      </c>
      <c r="I8" s="85">
        <v>1</v>
      </c>
      <c r="J8" s="24" t="s">
        <v>23</v>
      </c>
      <c r="K8" s="24" t="s">
        <v>24</v>
      </c>
      <c r="L8" s="24" t="s">
        <v>25</v>
      </c>
      <c r="M8" s="25" t="s">
        <v>26</v>
      </c>
      <c r="N8" s="26" t="s">
        <v>27</v>
      </c>
      <c r="O8" s="27" t="s">
        <v>36</v>
      </c>
      <c r="P8" s="28" t="s">
        <v>29</v>
      </c>
      <c r="Q8" s="24" t="s">
        <v>24</v>
      </c>
      <c r="R8" s="29" t="s">
        <v>26</v>
      </c>
      <c r="S8" s="25" t="s">
        <v>9</v>
      </c>
      <c r="T8" s="25" t="s">
        <v>37</v>
      </c>
      <c r="U8" s="26" t="s">
        <v>31</v>
      </c>
      <c r="V8" s="90"/>
      <c r="W8" s="99"/>
      <c r="X8" s="90"/>
      <c r="Y8" s="100"/>
      <c r="Z8" s="100"/>
      <c r="AA8" s="97"/>
      <c r="AB8" s="98"/>
      <c r="AC8" s="30"/>
      <c r="AD8" s="30"/>
      <c r="AE8" s="30"/>
      <c r="AF8" s="30"/>
    </row>
    <row r="9" spans="1:1024" ht="30" customHeight="1" x14ac:dyDescent="0.25">
      <c r="A9" s="85"/>
      <c r="B9" s="92"/>
      <c r="C9" s="92"/>
      <c r="D9" s="92"/>
      <c r="E9" s="95"/>
      <c r="F9" s="88"/>
      <c r="G9" s="88"/>
      <c r="H9" s="89"/>
      <c r="I9" s="85"/>
      <c r="J9" s="38"/>
      <c r="K9" s="62"/>
      <c r="L9" s="63" t="s">
        <v>49</v>
      </c>
      <c r="M9" s="64">
        <v>1.27</v>
      </c>
      <c r="N9" s="73">
        <f>ROUND((M9-(M9*10/110)),2)</f>
        <v>1.1499999999999999</v>
      </c>
      <c r="O9" s="33">
        <v>0.27</v>
      </c>
      <c r="P9" s="34"/>
      <c r="Q9" s="35"/>
      <c r="R9" s="36"/>
      <c r="S9" s="36"/>
      <c r="T9" s="73">
        <f>ROUND((R9-(R9*10/110)),2)</f>
        <v>0</v>
      </c>
      <c r="U9" s="19">
        <f>S9*T9</f>
        <v>0</v>
      </c>
      <c r="V9" s="90"/>
      <c r="W9" s="99"/>
      <c r="X9" s="90"/>
      <c r="Y9" s="100"/>
      <c r="Z9" s="100"/>
      <c r="AA9" s="97"/>
      <c r="AB9" s="98"/>
      <c r="AC9" s="30"/>
      <c r="AD9" s="30"/>
      <c r="AE9" s="30"/>
      <c r="AF9" s="30"/>
    </row>
    <row r="10" spans="1:1024" ht="30" customHeight="1" x14ac:dyDescent="0.25">
      <c r="A10" s="85"/>
      <c r="B10" s="92"/>
      <c r="C10" s="92"/>
      <c r="D10" s="92"/>
      <c r="E10" s="95"/>
      <c r="F10" s="88"/>
      <c r="G10" s="88"/>
      <c r="H10" s="89"/>
      <c r="I10" s="85"/>
      <c r="J10" s="38"/>
      <c r="K10" s="62"/>
      <c r="L10" s="63" t="s">
        <v>50</v>
      </c>
      <c r="M10" s="80">
        <v>1.3919999999999999</v>
      </c>
      <c r="N10" s="73">
        <f>ROUND((M10-(M10*10/110)),2)</f>
        <v>1.27</v>
      </c>
      <c r="O10" s="33"/>
      <c r="P10" s="34"/>
      <c r="Q10" s="37"/>
      <c r="R10" s="36"/>
      <c r="S10" s="36"/>
      <c r="T10" s="73">
        <f>ROUND((R10-(R10*10/110)),2)</f>
        <v>0</v>
      </c>
      <c r="U10" s="19">
        <f>S10*T10</f>
        <v>0</v>
      </c>
      <c r="V10" s="90"/>
      <c r="W10" s="99"/>
      <c r="X10" s="90"/>
      <c r="Y10" s="100"/>
      <c r="Z10" s="100"/>
      <c r="AA10" s="97"/>
      <c r="AB10" s="98"/>
      <c r="AC10" s="30"/>
      <c r="AD10" s="30"/>
      <c r="AE10" s="30"/>
      <c r="AF10" s="30"/>
    </row>
    <row r="11" spans="1:1024" ht="30" customHeight="1" x14ac:dyDescent="0.25">
      <c r="A11" s="85"/>
      <c r="B11" s="92"/>
      <c r="C11" s="92"/>
      <c r="D11" s="92"/>
      <c r="E11" s="95"/>
      <c r="F11" s="88"/>
      <c r="G11" s="88"/>
      <c r="H11" s="89"/>
      <c r="I11" s="85"/>
      <c r="J11" s="38"/>
      <c r="K11" s="62"/>
      <c r="L11" s="45"/>
      <c r="M11" s="64"/>
      <c r="N11" s="73">
        <f t="shared" ref="N11:N12" si="0">ROUND((M11-(M11*10/110)),2)</f>
        <v>0</v>
      </c>
      <c r="O11" s="39"/>
      <c r="P11" s="40"/>
      <c r="Q11" s="37"/>
      <c r="R11" s="42"/>
      <c r="S11" s="36"/>
      <c r="T11" s="73">
        <f>ROUND((R11-(R11*10/110)),2)</f>
        <v>0</v>
      </c>
      <c r="U11" s="19">
        <f>S11*T11</f>
        <v>0</v>
      </c>
      <c r="V11" s="90"/>
      <c r="W11" s="90"/>
      <c r="X11" s="90"/>
      <c r="Y11" s="90"/>
      <c r="Z11" s="90"/>
      <c r="AA11" s="90"/>
      <c r="AB11" s="90"/>
      <c r="AC11" s="30"/>
      <c r="AD11" s="30"/>
      <c r="AE11" s="30"/>
      <c r="AF11" s="30"/>
    </row>
    <row r="12" spans="1:1024" ht="30" customHeight="1" x14ac:dyDescent="0.25">
      <c r="A12" s="85"/>
      <c r="B12" s="92"/>
      <c r="C12" s="92"/>
      <c r="D12" s="92"/>
      <c r="E12" s="95"/>
      <c r="F12" s="88"/>
      <c r="G12" s="88"/>
      <c r="H12" s="89"/>
      <c r="I12" s="85"/>
      <c r="J12" s="38" t="s">
        <v>32</v>
      </c>
      <c r="K12" s="62"/>
      <c r="L12" s="45" t="s">
        <v>40</v>
      </c>
      <c r="M12" s="64">
        <v>1.1000000000000001</v>
      </c>
      <c r="N12" s="73">
        <f t="shared" si="0"/>
        <v>1</v>
      </c>
      <c r="O12" s="39"/>
      <c r="P12" s="40"/>
      <c r="Q12" s="37"/>
      <c r="R12" s="42"/>
      <c r="S12" s="36"/>
      <c r="T12" s="73">
        <f>ROUND((R12-(R12*10/110)),2)</f>
        <v>0</v>
      </c>
      <c r="U12" s="19">
        <f>S12*T12</f>
        <v>0</v>
      </c>
      <c r="V12" s="90"/>
      <c r="W12" s="90"/>
      <c r="X12" s="90"/>
      <c r="Y12" s="90"/>
      <c r="Z12" s="90"/>
      <c r="AA12" s="90"/>
      <c r="AB12" s="90"/>
      <c r="AC12" s="30"/>
      <c r="AD12" s="30"/>
      <c r="AE12" s="30"/>
      <c r="AF12" s="30"/>
    </row>
    <row r="13" spans="1:1024" ht="30" customHeight="1" x14ac:dyDescent="0.25">
      <c r="A13" s="85"/>
      <c r="B13" s="93"/>
      <c r="C13" s="93"/>
      <c r="D13" s="93"/>
      <c r="E13" s="96"/>
      <c r="F13" s="88"/>
      <c r="G13" s="88"/>
      <c r="H13" s="89"/>
      <c r="I13" s="85"/>
      <c r="J13" s="43" t="s">
        <v>34</v>
      </c>
      <c r="K13" s="66"/>
      <c r="L13" s="45"/>
      <c r="M13" s="64"/>
      <c r="N13" s="46">
        <f>ROUND((M13-(M13*10/110)),2)</f>
        <v>0</v>
      </c>
      <c r="O13" s="47"/>
      <c r="P13" s="48"/>
      <c r="Q13" s="44"/>
      <c r="R13" s="42"/>
      <c r="S13" s="49"/>
      <c r="T13" s="73">
        <f>ROUND((R13-(R13*10/110)),2)</f>
        <v>0</v>
      </c>
      <c r="U13" s="19">
        <f>S13*T13</f>
        <v>0</v>
      </c>
      <c r="V13" s="90"/>
      <c r="W13" s="90"/>
      <c r="X13" s="90"/>
      <c r="Y13" s="90"/>
      <c r="Z13" s="90"/>
      <c r="AA13" s="90"/>
      <c r="AB13" s="90"/>
      <c r="AC13" s="30"/>
      <c r="AD13" s="30"/>
      <c r="AE13" s="30"/>
      <c r="AF13" s="30"/>
    </row>
    <row r="14" spans="1:1024" ht="30" customHeight="1" x14ac:dyDescent="0.25">
      <c r="A14" s="50"/>
      <c r="B14" s="50"/>
      <c r="C14" s="50"/>
      <c r="D14" s="50"/>
      <c r="E14" s="50"/>
      <c r="F14" s="50"/>
      <c r="G14" s="50"/>
      <c r="H14" s="51"/>
      <c r="I14" s="50"/>
      <c r="J14" s="84"/>
      <c r="K14" s="84"/>
      <c r="L14" s="72"/>
      <c r="M14" s="51"/>
      <c r="N14" s="52">
        <f>IFERROR(SMALL(N9:N13,COUNTIF(N9:N13,0)+1),0)</f>
        <v>1</v>
      </c>
      <c r="O14" s="51">
        <f>IFERROR(SMALL(O9:O10,COUNTIF(O9:O10,0)+1),0)</f>
        <v>0.27</v>
      </c>
      <c r="P14" s="53"/>
      <c r="Q14" s="53"/>
      <c r="R14" s="54"/>
      <c r="S14" s="54"/>
      <c r="T14" s="51"/>
      <c r="U14" s="19">
        <f>IFERROR((U9+U10+U11+U12+U13)/(S9+S10+S11+S12+S13),0)</f>
        <v>0</v>
      </c>
      <c r="V14" s="51">
        <f>IFERROR((SMALL(N14:U14,COUNTIF(N14:U14,0)+1)),0)</f>
        <v>0.27</v>
      </c>
      <c r="W14" s="51">
        <f>W8</f>
        <v>0</v>
      </c>
      <c r="X14" s="55">
        <f>ROUND((V14+(V14*Z14)+((V14+(V14*Z14))*Y14)),2)</f>
        <v>0.3</v>
      </c>
      <c r="Y14" s="56">
        <v>0.1</v>
      </c>
      <c r="Z14" s="56"/>
      <c r="AA14" s="57">
        <f>IFERROR((SMALL(W14:X14,COUNTIF(W14:X14,0)+1)),0)</f>
        <v>0.3</v>
      </c>
      <c r="AB14" s="58">
        <f>AA14*F8</f>
        <v>300</v>
      </c>
      <c r="AC14" s="59"/>
      <c r="AD14" s="60"/>
      <c r="AE14" s="61"/>
      <c r="AF14" s="30"/>
    </row>
    <row r="15" spans="1:1024" ht="30" customHeight="1" x14ac:dyDescent="0.25">
      <c r="A15" s="85">
        <v>2</v>
      </c>
      <c r="B15" s="86" t="s">
        <v>46</v>
      </c>
      <c r="C15" s="86" t="s">
        <v>51</v>
      </c>
      <c r="D15" s="86" t="s">
        <v>39</v>
      </c>
      <c r="E15" s="85" t="s">
        <v>33</v>
      </c>
      <c r="F15" s="88">
        <v>2000</v>
      </c>
      <c r="G15" s="88">
        <v>2000</v>
      </c>
      <c r="H15" s="88">
        <v>2000</v>
      </c>
      <c r="I15" s="85">
        <v>1</v>
      </c>
      <c r="J15" s="24" t="s">
        <v>23</v>
      </c>
      <c r="K15" s="24" t="s">
        <v>24</v>
      </c>
      <c r="L15" s="24" t="s">
        <v>25</v>
      </c>
      <c r="M15" s="25" t="s">
        <v>26</v>
      </c>
      <c r="N15" s="26" t="s">
        <v>27</v>
      </c>
      <c r="O15" s="27" t="s">
        <v>28</v>
      </c>
      <c r="P15" s="28" t="s">
        <v>29</v>
      </c>
      <c r="Q15" s="24" t="s">
        <v>24</v>
      </c>
      <c r="R15" s="29" t="s">
        <v>26</v>
      </c>
      <c r="S15" s="25" t="s">
        <v>9</v>
      </c>
      <c r="T15" s="25" t="s">
        <v>30</v>
      </c>
      <c r="U15" s="26" t="s">
        <v>31</v>
      </c>
      <c r="V15" s="90"/>
      <c r="W15" s="99"/>
      <c r="X15" s="90"/>
      <c r="Y15" s="100"/>
      <c r="Z15" s="100"/>
      <c r="AA15" s="97"/>
      <c r="AB15" s="98"/>
      <c r="AC15" s="30"/>
      <c r="AD15" s="30"/>
      <c r="AE15" s="30"/>
      <c r="AMJ15"/>
    </row>
    <row r="16" spans="1:1024" ht="45" customHeight="1" x14ac:dyDescent="0.25">
      <c r="A16" s="85"/>
      <c r="B16" s="86"/>
      <c r="C16" s="86"/>
      <c r="D16" s="86"/>
      <c r="E16" s="85"/>
      <c r="F16" s="88"/>
      <c r="G16" s="88"/>
      <c r="H16" s="88"/>
      <c r="I16" s="85"/>
      <c r="J16" s="70"/>
      <c r="K16" s="62"/>
      <c r="L16" s="31" t="s">
        <v>53</v>
      </c>
      <c r="M16" s="80">
        <v>1.7729999999999999</v>
      </c>
      <c r="N16" s="65">
        <f>ROUND((M16-(M16*10/110)),2)</f>
        <v>1.61</v>
      </c>
      <c r="O16" s="33">
        <v>0.23</v>
      </c>
      <c r="P16" s="40" t="s">
        <v>52</v>
      </c>
      <c r="Q16" s="35"/>
      <c r="R16" s="36">
        <v>4.0999999999999996</v>
      </c>
      <c r="S16" s="36">
        <v>1000</v>
      </c>
      <c r="T16" s="73">
        <f>ROUND((R16-(R16*10/110)),2)</f>
        <v>3.73</v>
      </c>
      <c r="U16" s="19">
        <f>S16*T16</f>
        <v>3730</v>
      </c>
      <c r="V16" s="90"/>
      <c r="W16" s="99"/>
      <c r="X16" s="90"/>
      <c r="Y16" s="100"/>
      <c r="Z16" s="100"/>
      <c r="AA16" s="97"/>
      <c r="AB16" s="98"/>
      <c r="AC16" s="30"/>
      <c r="AD16" s="30"/>
      <c r="AE16" s="30"/>
      <c r="AMJ16"/>
    </row>
    <row r="17" spans="1:1024" ht="30" customHeight="1" x14ac:dyDescent="0.25">
      <c r="A17" s="85"/>
      <c r="B17" s="86"/>
      <c r="C17" s="86"/>
      <c r="D17" s="86"/>
      <c r="E17" s="85"/>
      <c r="F17" s="88"/>
      <c r="G17" s="88"/>
      <c r="H17" s="88"/>
      <c r="I17" s="85"/>
      <c r="J17" s="70"/>
      <c r="K17" s="62"/>
      <c r="L17" s="31" t="s">
        <v>54</v>
      </c>
      <c r="M17" s="64">
        <v>1.63</v>
      </c>
      <c r="N17" s="65">
        <f>ROUND((M17-(M17*10/110)),2)</f>
        <v>1.48</v>
      </c>
      <c r="O17" s="33"/>
      <c r="P17" s="34"/>
      <c r="Q17" s="35"/>
      <c r="R17" s="36"/>
      <c r="S17" s="36"/>
      <c r="T17" s="73">
        <f>ROUND((R17-(R17*10/110)),2)</f>
        <v>0</v>
      </c>
      <c r="U17" s="19"/>
      <c r="V17" s="90"/>
      <c r="W17" s="99"/>
      <c r="X17" s="90"/>
      <c r="Y17" s="100"/>
      <c r="Z17" s="100"/>
      <c r="AA17" s="97"/>
      <c r="AB17" s="98"/>
      <c r="AC17" s="30"/>
      <c r="AD17" s="30"/>
      <c r="AE17" s="30"/>
      <c r="AMJ17"/>
    </row>
    <row r="18" spans="1:1024" ht="30" customHeight="1" x14ac:dyDescent="0.25">
      <c r="A18" s="85"/>
      <c r="B18" s="86"/>
      <c r="C18" s="86"/>
      <c r="D18" s="86"/>
      <c r="E18" s="85"/>
      <c r="F18" s="88"/>
      <c r="G18" s="88"/>
      <c r="H18" s="88"/>
      <c r="I18" s="85"/>
      <c r="J18" s="38"/>
      <c r="K18" s="62"/>
      <c r="L18" s="71"/>
      <c r="M18" s="69"/>
      <c r="N18" s="65">
        <f>ROUND((M18-(M18*10/110)),2)</f>
        <v>0</v>
      </c>
      <c r="O18" s="33"/>
      <c r="P18" s="34"/>
      <c r="Q18" s="37"/>
      <c r="R18" s="36"/>
      <c r="S18" s="36"/>
      <c r="T18" s="73">
        <f>ROUND((R18-(R18*10/110)),2)</f>
        <v>0</v>
      </c>
      <c r="U18" s="19">
        <f>S18*T18</f>
        <v>0</v>
      </c>
      <c r="V18" s="90"/>
      <c r="W18" s="99"/>
      <c r="X18" s="90"/>
      <c r="Y18" s="100"/>
      <c r="Z18" s="100"/>
      <c r="AA18" s="97"/>
      <c r="AB18" s="98"/>
      <c r="AC18" s="30"/>
      <c r="AD18" s="30"/>
      <c r="AE18" s="30"/>
      <c r="AMJ18"/>
    </row>
    <row r="19" spans="1:1024" ht="30" customHeight="1" x14ac:dyDescent="0.25">
      <c r="A19" s="85"/>
      <c r="B19" s="86"/>
      <c r="C19" s="86"/>
      <c r="D19" s="86"/>
      <c r="E19" s="87"/>
      <c r="F19" s="88"/>
      <c r="G19" s="88"/>
      <c r="H19" s="88"/>
      <c r="I19" s="85"/>
      <c r="J19" s="38" t="s">
        <v>32</v>
      </c>
      <c r="K19" s="62"/>
      <c r="L19" s="71" t="s">
        <v>41</v>
      </c>
      <c r="M19" s="69">
        <v>1.4</v>
      </c>
      <c r="N19" s="65">
        <f>ROUND((M19-(M19*10/110)),2)</f>
        <v>1.27</v>
      </c>
      <c r="O19" s="39"/>
      <c r="P19" s="40"/>
      <c r="Q19" s="37"/>
      <c r="R19" s="42"/>
      <c r="S19" s="36"/>
      <c r="T19" s="73">
        <f>ROUND((R19-(R19*10/110)),2)</f>
        <v>0</v>
      </c>
      <c r="U19" s="19">
        <f>S19*T19</f>
        <v>0</v>
      </c>
      <c r="V19" s="90"/>
      <c r="W19" s="90"/>
      <c r="X19" s="90"/>
      <c r="Y19" s="90"/>
      <c r="Z19" s="90"/>
      <c r="AA19" s="90"/>
      <c r="AB19" s="90"/>
      <c r="AC19" s="30"/>
      <c r="AD19" s="30"/>
      <c r="AE19" s="30"/>
      <c r="AMJ19"/>
    </row>
    <row r="20" spans="1:1024" ht="30" customHeight="1" x14ac:dyDescent="0.25">
      <c r="A20" s="85"/>
      <c r="B20" s="86"/>
      <c r="C20" s="86"/>
      <c r="D20" s="86"/>
      <c r="E20" s="87"/>
      <c r="F20" s="88"/>
      <c r="G20" s="88"/>
      <c r="H20" s="88"/>
      <c r="I20" s="85"/>
      <c r="J20" s="43" t="s">
        <v>34</v>
      </c>
      <c r="K20" s="66"/>
      <c r="L20" s="71"/>
      <c r="M20" s="64"/>
      <c r="N20" s="46">
        <f>ROUND((M20-(M20*10/110)),2)</f>
        <v>0</v>
      </c>
      <c r="O20" s="47"/>
      <c r="P20" s="48"/>
      <c r="Q20" s="44"/>
      <c r="R20" s="42"/>
      <c r="S20" s="49"/>
      <c r="T20" s="73">
        <f>ROUND((R20-(R20*10/110)),2)</f>
        <v>0</v>
      </c>
      <c r="U20" s="19">
        <f>S20*T20</f>
        <v>0</v>
      </c>
      <c r="V20" s="90"/>
      <c r="W20" s="90"/>
      <c r="X20" s="90"/>
      <c r="Y20" s="90"/>
      <c r="Z20" s="90"/>
      <c r="AA20" s="90"/>
      <c r="AB20" s="90"/>
      <c r="AC20" s="30"/>
      <c r="AD20" s="30"/>
      <c r="AE20" s="30"/>
      <c r="AMJ20"/>
    </row>
    <row r="21" spans="1:1024" ht="30" customHeight="1" x14ac:dyDescent="0.25">
      <c r="A21" s="50"/>
      <c r="B21" s="67"/>
      <c r="C21" s="67"/>
      <c r="D21" s="67"/>
      <c r="E21" s="50"/>
      <c r="F21" s="50"/>
      <c r="G21" s="50"/>
      <c r="H21" s="51"/>
      <c r="I21" s="50"/>
      <c r="J21" s="84"/>
      <c r="K21" s="84"/>
      <c r="L21" s="72"/>
      <c r="M21" s="51"/>
      <c r="N21" s="52">
        <f>IFERROR(SMALL(N16:N20,COUNTIF(N16:N20,0)+1),0)</f>
        <v>1.27</v>
      </c>
      <c r="O21" s="51">
        <f>IFERROR(SMALL(O16:O18,COUNTIF(O16:O18,0)+1),0)</f>
        <v>0.23</v>
      </c>
      <c r="P21" s="53"/>
      <c r="Q21" s="53"/>
      <c r="R21" s="54"/>
      <c r="S21" s="54"/>
      <c r="T21" s="51"/>
      <c r="U21" s="68">
        <f>IFERROR((U16+U18+U19+U20)/(S16+S18+S19+S20),0)</f>
        <v>3.73</v>
      </c>
      <c r="V21" s="51">
        <f>IFERROR((SMALL(N21:U21,COUNTIF(N21:U21,0)+1)),0)</f>
        <v>0.23</v>
      </c>
      <c r="W21" s="51">
        <f>W15</f>
        <v>0</v>
      </c>
      <c r="X21" s="55">
        <f>ROUND((V21+(V21*Z21)+((V21+(V21*Z21))*Y21)),2)</f>
        <v>0.25</v>
      </c>
      <c r="Y21" s="56">
        <v>0.1</v>
      </c>
      <c r="Z21" s="56"/>
      <c r="AA21" s="57">
        <f>IFERROR((SMALL(W21:X21,COUNTIF(W21:X21,0)+1)),0)</f>
        <v>0.25</v>
      </c>
      <c r="AB21" s="58">
        <f>AA21*F15</f>
        <v>500</v>
      </c>
      <c r="AC21" s="60"/>
      <c r="AD21" s="61"/>
      <c r="AE21" s="30"/>
      <c r="AMJ21"/>
    </row>
    <row r="22" spans="1:1024" ht="30" customHeight="1" x14ac:dyDescent="0.25">
      <c r="A22" s="85">
        <v>3</v>
      </c>
      <c r="B22" s="86" t="s">
        <v>55</v>
      </c>
      <c r="C22" s="86" t="s">
        <v>56</v>
      </c>
      <c r="D22" s="86" t="s">
        <v>38</v>
      </c>
      <c r="E22" s="85" t="s">
        <v>33</v>
      </c>
      <c r="F22" s="88">
        <v>3000</v>
      </c>
      <c r="G22" s="88">
        <v>3000</v>
      </c>
      <c r="H22" s="89">
        <v>3000</v>
      </c>
      <c r="I22" s="85">
        <v>1</v>
      </c>
      <c r="J22" s="24" t="s">
        <v>23</v>
      </c>
      <c r="K22" s="24" t="s">
        <v>24</v>
      </c>
      <c r="L22" s="24" t="s">
        <v>25</v>
      </c>
      <c r="M22" s="25" t="s">
        <v>26</v>
      </c>
      <c r="N22" s="26" t="s">
        <v>27</v>
      </c>
      <c r="O22" s="27" t="s">
        <v>28</v>
      </c>
      <c r="P22" s="28" t="s">
        <v>29</v>
      </c>
      <c r="Q22" s="24" t="s">
        <v>24</v>
      </c>
      <c r="R22" s="29" t="s">
        <v>26</v>
      </c>
      <c r="S22" s="25" t="s">
        <v>9</v>
      </c>
      <c r="T22" s="25" t="s">
        <v>30</v>
      </c>
      <c r="U22" s="26" t="s">
        <v>31</v>
      </c>
      <c r="V22" s="90"/>
      <c r="W22" s="99"/>
      <c r="X22" s="90"/>
      <c r="Y22" s="100"/>
      <c r="Z22" s="100"/>
      <c r="AA22" s="97"/>
      <c r="AB22" s="98"/>
      <c r="AC22" s="30"/>
      <c r="AD22" s="30"/>
      <c r="AE22" s="30"/>
      <c r="AF22" s="30"/>
    </row>
    <row r="23" spans="1:1024" ht="30" customHeight="1" x14ac:dyDescent="0.25">
      <c r="A23" s="85"/>
      <c r="B23" s="86"/>
      <c r="C23" s="86"/>
      <c r="D23" s="86"/>
      <c r="E23" s="85"/>
      <c r="F23" s="88"/>
      <c r="G23" s="88"/>
      <c r="H23" s="89"/>
      <c r="I23" s="85"/>
      <c r="J23" s="38"/>
      <c r="K23" s="62"/>
      <c r="L23" s="31" t="s">
        <v>57</v>
      </c>
      <c r="M23" s="81">
        <v>3.7629999999999999</v>
      </c>
      <c r="N23" s="76">
        <f>ROUND((M23-(M23*10/110)),2)</f>
        <v>3.42</v>
      </c>
      <c r="O23" s="33">
        <v>2.4900000000000002</v>
      </c>
      <c r="P23" s="34"/>
      <c r="Q23" s="35"/>
      <c r="R23" s="36"/>
      <c r="S23" s="36"/>
      <c r="T23" s="76">
        <f>ROUND((R23-(R23*10/110)),2)</f>
        <v>0</v>
      </c>
      <c r="U23" s="19">
        <f>S23*T23</f>
        <v>0</v>
      </c>
      <c r="V23" s="90"/>
      <c r="W23" s="99"/>
      <c r="X23" s="90"/>
      <c r="Y23" s="100"/>
      <c r="Z23" s="100"/>
      <c r="AA23" s="97"/>
      <c r="AB23" s="98"/>
      <c r="AC23" s="30"/>
      <c r="AD23" s="30"/>
      <c r="AE23" s="30"/>
      <c r="AF23" s="30"/>
    </row>
    <row r="24" spans="1:1024" ht="30" customHeight="1" x14ac:dyDescent="0.25">
      <c r="A24" s="85"/>
      <c r="B24" s="86"/>
      <c r="C24" s="86"/>
      <c r="D24" s="86"/>
      <c r="E24" s="85"/>
      <c r="F24" s="88"/>
      <c r="G24" s="88"/>
      <c r="H24" s="89"/>
      <c r="I24" s="85"/>
      <c r="J24" s="38"/>
      <c r="K24" s="62"/>
      <c r="L24" s="31" t="s">
        <v>58</v>
      </c>
      <c r="M24" s="32">
        <v>3.83</v>
      </c>
      <c r="N24" s="76">
        <f>ROUND((M24-(M24*10/110)),2)</f>
        <v>3.48</v>
      </c>
      <c r="O24" s="33"/>
      <c r="P24" s="34"/>
      <c r="Q24" s="37"/>
      <c r="R24" s="36"/>
      <c r="S24" s="36"/>
      <c r="T24" s="76">
        <f>ROUND((R24-(R24*10/110)),2)</f>
        <v>0</v>
      </c>
      <c r="U24" s="19">
        <f>S24*T24</f>
        <v>0</v>
      </c>
      <c r="V24" s="90"/>
      <c r="W24" s="99"/>
      <c r="X24" s="90"/>
      <c r="Y24" s="100"/>
      <c r="Z24" s="100"/>
      <c r="AA24" s="97"/>
      <c r="AB24" s="98"/>
      <c r="AC24" s="30"/>
      <c r="AD24" s="30"/>
      <c r="AE24" s="30"/>
      <c r="AF24" s="30"/>
    </row>
    <row r="25" spans="1:1024" ht="30" customHeight="1" x14ac:dyDescent="0.25">
      <c r="A25" s="85"/>
      <c r="B25" s="86"/>
      <c r="C25" s="86"/>
      <c r="D25" s="86"/>
      <c r="E25" s="85"/>
      <c r="F25" s="88"/>
      <c r="G25" s="88"/>
      <c r="H25" s="89"/>
      <c r="I25" s="85"/>
      <c r="J25" s="38"/>
      <c r="K25" s="37"/>
      <c r="L25" s="41"/>
      <c r="M25" s="42"/>
      <c r="N25" s="76">
        <f t="shared" ref="N25:N26" si="1">ROUND((M25-(M25*10/110)),2)</f>
        <v>0</v>
      </c>
      <c r="O25" s="39"/>
      <c r="P25" s="40"/>
      <c r="Q25" s="37"/>
      <c r="R25" s="42"/>
      <c r="S25" s="36"/>
      <c r="T25" s="76">
        <f>ROUND((R25-(R25*10/110)),2)</f>
        <v>0</v>
      </c>
      <c r="U25" s="19">
        <f>S25*T25</f>
        <v>0</v>
      </c>
      <c r="V25" s="90"/>
      <c r="W25" s="90"/>
      <c r="X25" s="90"/>
      <c r="Y25" s="90"/>
      <c r="Z25" s="90"/>
      <c r="AA25" s="90"/>
      <c r="AB25" s="90"/>
      <c r="AC25" s="30"/>
      <c r="AD25" s="30"/>
      <c r="AE25" s="30"/>
      <c r="AF25" s="30"/>
    </row>
    <row r="26" spans="1:1024" ht="30" customHeight="1" x14ac:dyDescent="0.25">
      <c r="A26" s="85"/>
      <c r="B26" s="86"/>
      <c r="C26" s="86"/>
      <c r="D26" s="86"/>
      <c r="E26" s="87"/>
      <c r="F26" s="88"/>
      <c r="G26" s="88"/>
      <c r="H26" s="89"/>
      <c r="I26" s="85"/>
      <c r="J26" s="38" t="s">
        <v>32</v>
      </c>
      <c r="K26" s="37"/>
      <c r="L26" s="41" t="s">
        <v>42</v>
      </c>
      <c r="M26" s="42">
        <v>3.5</v>
      </c>
      <c r="N26" s="76">
        <f t="shared" si="1"/>
        <v>3.18</v>
      </c>
      <c r="O26" s="39"/>
      <c r="P26" s="40"/>
      <c r="Q26" s="37"/>
      <c r="R26" s="42"/>
      <c r="S26" s="36"/>
      <c r="T26" s="76">
        <f>ROUND((R26-(R26*10/110)),2)</f>
        <v>0</v>
      </c>
      <c r="U26" s="19">
        <f>S26*T26</f>
        <v>0</v>
      </c>
      <c r="V26" s="90"/>
      <c r="W26" s="90"/>
      <c r="X26" s="90"/>
      <c r="Y26" s="90"/>
      <c r="Z26" s="90"/>
      <c r="AA26" s="90"/>
      <c r="AB26" s="90"/>
      <c r="AC26" s="30"/>
      <c r="AD26" s="30"/>
      <c r="AE26" s="30"/>
      <c r="AF26" s="30"/>
    </row>
    <row r="27" spans="1:1024" ht="30" customHeight="1" x14ac:dyDescent="0.25">
      <c r="A27" s="85"/>
      <c r="B27" s="86"/>
      <c r="C27" s="86"/>
      <c r="D27" s="86"/>
      <c r="E27" s="87"/>
      <c r="F27" s="88"/>
      <c r="G27" s="88"/>
      <c r="H27" s="89"/>
      <c r="I27" s="85"/>
      <c r="J27" s="43" t="s">
        <v>34</v>
      </c>
      <c r="K27" s="44"/>
      <c r="L27" s="45"/>
      <c r="M27" s="77"/>
      <c r="N27" s="46">
        <f>ROUND((M27-(M27*10/110)),2)</f>
        <v>0</v>
      </c>
      <c r="O27" s="47"/>
      <c r="P27" s="48"/>
      <c r="Q27" s="44"/>
      <c r="R27" s="42"/>
      <c r="S27" s="49"/>
      <c r="T27" s="76">
        <f>ROUND((R27-(R27*10/110)),2)</f>
        <v>0</v>
      </c>
      <c r="U27" s="19">
        <f>S27*T27</f>
        <v>0</v>
      </c>
      <c r="V27" s="90"/>
      <c r="W27" s="90"/>
      <c r="X27" s="90"/>
      <c r="Y27" s="90"/>
      <c r="Z27" s="90"/>
      <c r="AA27" s="90"/>
      <c r="AB27" s="90"/>
      <c r="AC27" s="30"/>
      <c r="AD27" s="30"/>
      <c r="AE27" s="30"/>
      <c r="AF27" s="30"/>
    </row>
    <row r="28" spans="1:1024" ht="30" customHeight="1" x14ac:dyDescent="0.25">
      <c r="A28" s="50"/>
      <c r="B28" s="50"/>
      <c r="C28" s="50"/>
      <c r="D28" s="50"/>
      <c r="E28" s="50"/>
      <c r="F28" s="50"/>
      <c r="G28" s="50"/>
      <c r="H28" s="51"/>
      <c r="I28" s="50"/>
      <c r="J28" s="84"/>
      <c r="K28" s="84"/>
      <c r="L28" s="78"/>
      <c r="M28" s="51"/>
      <c r="N28" s="52">
        <f>IFERROR(SMALL(N23:N27,COUNTIF(N23:N27,0)+1),0)</f>
        <v>3.18</v>
      </c>
      <c r="O28" s="51">
        <f>IFERROR(SMALL(O23:O24,COUNTIF(O23:O24,0)+1),0)</f>
        <v>2.4900000000000002</v>
      </c>
      <c r="P28" s="53"/>
      <c r="Q28" s="53"/>
      <c r="R28" s="54"/>
      <c r="S28" s="54"/>
      <c r="T28" s="51"/>
      <c r="U28" s="19">
        <f>IFERROR((U23+U24+U25+U26+U27)/(S23+S24+S25+S26+S27),0)</f>
        <v>0</v>
      </c>
      <c r="V28" s="51">
        <f>IFERROR((SMALL(N28:U28,COUNTIF(N28:U28,0)+1)),0)</f>
        <v>2.4900000000000002</v>
      </c>
      <c r="W28" s="51">
        <f>W22</f>
        <v>0</v>
      </c>
      <c r="X28" s="55">
        <f>ROUND((V28+(V28*Z28)+((V28+(V28*Z28))*Y28)),2)</f>
        <v>2.74</v>
      </c>
      <c r="Y28" s="56">
        <v>0.1</v>
      </c>
      <c r="Z28" s="56"/>
      <c r="AA28" s="57">
        <f>IFERROR((SMALL(W28:X28,COUNTIF(W28:X28,0)+1)),0)</f>
        <v>2.74</v>
      </c>
      <c r="AB28" s="58">
        <f>AA28*F22</f>
        <v>8220</v>
      </c>
      <c r="AC28" s="59"/>
      <c r="AD28" s="60"/>
      <c r="AE28" s="61"/>
      <c r="AF28" s="30"/>
    </row>
    <row r="29" spans="1:1024" ht="46.5" customHeight="1" x14ac:dyDescent="0.25">
      <c r="A29" s="85">
        <v>4</v>
      </c>
      <c r="B29" s="86" t="s">
        <v>47</v>
      </c>
      <c r="C29" s="86" t="s">
        <v>59</v>
      </c>
      <c r="D29" s="86" t="s">
        <v>43</v>
      </c>
      <c r="E29" s="85" t="s">
        <v>33</v>
      </c>
      <c r="F29" s="88">
        <v>400</v>
      </c>
      <c r="G29" s="88">
        <v>400</v>
      </c>
      <c r="H29" s="89">
        <v>400</v>
      </c>
      <c r="I29" s="85">
        <v>1</v>
      </c>
      <c r="J29" s="74" t="s">
        <v>23</v>
      </c>
      <c r="K29" s="74" t="s">
        <v>24</v>
      </c>
      <c r="L29" s="24" t="s">
        <v>25</v>
      </c>
      <c r="M29" s="25" t="s">
        <v>26</v>
      </c>
      <c r="N29" s="26" t="s">
        <v>27</v>
      </c>
      <c r="O29" s="27" t="s">
        <v>28</v>
      </c>
      <c r="P29" s="28" t="s">
        <v>29</v>
      </c>
      <c r="Q29" s="24" t="s">
        <v>24</v>
      </c>
      <c r="R29" s="29" t="s">
        <v>26</v>
      </c>
      <c r="S29" s="25" t="s">
        <v>9</v>
      </c>
      <c r="T29" s="25" t="s">
        <v>30</v>
      </c>
      <c r="U29" s="26" t="s">
        <v>31</v>
      </c>
      <c r="V29" s="90"/>
      <c r="W29" s="99"/>
      <c r="X29" s="90"/>
      <c r="Y29" s="100"/>
      <c r="Z29" s="100"/>
      <c r="AA29" s="97"/>
      <c r="AB29" s="98"/>
      <c r="AC29" s="30"/>
      <c r="AD29" s="30"/>
      <c r="AE29" s="30"/>
      <c r="AMJ29"/>
    </row>
    <row r="30" spans="1:1024" ht="30" customHeight="1" x14ac:dyDescent="0.25">
      <c r="A30" s="85"/>
      <c r="B30" s="86"/>
      <c r="C30" s="86"/>
      <c r="D30" s="86"/>
      <c r="E30" s="85"/>
      <c r="F30" s="88"/>
      <c r="G30" s="88"/>
      <c r="H30" s="89"/>
      <c r="I30" s="85"/>
      <c r="J30" s="63"/>
      <c r="K30" s="62"/>
      <c r="L30" s="31" t="s">
        <v>61</v>
      </c>
      <c r="M30" s="64">
        <v>43.91</v>
      </c>
      <c r="N30" s="65">
        <f>ROUND((M30-(M30*10/110)),2)</f>
        <v>39.92</v>
      </c>
      <c r="O30" s="33">
        <v>27.76</v>
      </c>
      <c r="P30" s="82" t="s">
        <v>60</v>
      </c>
      <c r="Q30" s="35"/>
      <c r="R30" s="36">
        <v>43.95</v>
      </c>
      <c r="S30" s="36">
        <v>560</v>
      </c>
      <c r="T30" s="76">
        <f>ROUND((R30-(R30*10/110)),2)</f>
        <v>39.950000000000003</v>
      </c>
      <c r="U30" s="19">
        <f>S30*T30</f>
        <v>22372</v>
      </c>
      <c r="V30" s="90"/>
      <c r="W30" s="99"/>
      <c r="X30" s="90"/>
      <c r="Y30" s="100"/>
      <c r="Z30" s="100"/>
      <c r="AA30" s="97"/>
      <c r="AB30" s="98"/>
      <c r="AC30" s="30"/>
      <c r="AD30" s="30"/>
      <c r="AE30" s="30"/>
      <c r="AMJ30"/>
    </row>
    <row r="31" spans="1:1024" ht="30" customHeight="1" x14ac:dyDescent="0.25">
      <c r="A31" s="85"/>
      <c r="B31" s="86"/>
      <c r="C31" s="86"/>
      <c r="D31" s="86"/>
      <c r="E31" s="85"/>
      <c r="F31" s="88"/>
      <c r="G31" s="88"/>
      <c r="H31" s="89"/>
      <c r="I31" s="85"/>
      <c r="J31" s="63"/>
      <c r="K31" s="62"/>
      <c r="L31" s="31" t="s">
        <v>62</v>
      </c>
      <c r="M31" s="64">
        <v>43.9</v>
      </c>
      <c r="N31" s="65">
        <f>ROUND((M31-(M31*10/110)),2)</f>
        <v>39.909999999999997</v>
      </c>
      <c r="O31" s="33"/>
      <c r="P31" s="34"/>
      <c r="Q31" s="35"/>
      <c r="R31" s="36"/>
      <c r="S31" s="36"/>
      <c r="T31" s="76"/>
      <c r="U31" s="19"/>
      <c r="V31" s="90"/>
      <c r="W31" s="99"/>
      <c r="X31" s="90"/>
      <c r="Y31" s="100"/>
      <c r="Z31" s="100"/>
      <c r="AA31" s="97"/>
      <c r="AB31" s="98"/>
      <c r="AC31" s="30"/>
      <c r="AD31" s="30"/>
      <c r="AE31" s="30"/>
      <c r="AMJ31"/>
    </row>
    <row r="32" spans="1:1024" ht="30" customHeight="1" x14ac:dyDescent="0.25">
      <c r="A32" s="85"/>
      <c r="B32" s="86"/>
      <c r="C32" s="86"/>
      <c r="D32" s="86"/>
      <c r="E32" s="85"/>
      <c r="F32" s="88"/>
      <c r="G32" s="88"/>
      <c r="H32" s="89"/>
      <c r="I32" s="85"/>
      <c r="J32" s="38"/>
      <c r="K32" s="79"/>
      <c r="L32" s="45"/>
      <c r="M32" s="64"/>
      <c r="N32" s="65">
        <f>ROUND((M32-(M32*10/110)),2)</f>
        <v>0</v>
      </c>
      <c r="O32" s="33"/>
      <c r="P32" s="34"/>
      <c r="Q32" s="37"/>
      <c r="R32" s="36"/>
      <c r="S32" s="36"/>
      <c r="T32" s="76">
        <f>ROUND((R32-(R32*10/110)),2)</f>
        <v>0</v>
      </c>
      <c r="U32" s="19">
        <f>S32*T32</f>
        <v>0</v>
      </c>
      <c r="V32" s="90"/>
      <c r="W32" s="99"/>
      <c r="X32" s="90"/>
      <c r="Y32" s="100"/>
      <c r="Z32" s="100"/>
      <c r="AA32" s="97"/>
      <c r="AB32" s="98"/>
      <c r="AC32" s="30"/>
      <c r="AD32" s="30"/>
      <c r="AE32" s="30"/>
      <c r="AMJ32"/>
    </row>
    <row r="33" spans="1:1024" ht="30" customHeight="1" x14ac:dyDescent="0.25">
      <c r="A33" s="85"/>
      <c r="B33" s="86"/>
      <c r="C33" s="86"/>
      <c r="D33" s="86"/>
      <c r="E33" s="87"/>
      <c r="F33" s="88"/>
      <c r="G33" s="88"/>
      <c r="H33" s="89"/>
      <c r="I33" s="85"/>
      <c r="J33" s="38" t="s">
        <v>32</v>
      </c>
      <c r="K33" s="62"/>
      <c r="L33" s="45" t="s">
        <v>44</v>
      </c>
      <c r="M33" s="64">
        <v>43.9</v>
      </c>
      <c r="N33" s="65">
        <f>ROUND((M33-(M33*10/110)),3)</f>
        <v>39.908999999999999</v>
      </c>
      <c r="O33" s="39"/>
      <c r="P33" s="40"/>
      <c r="Q33" s="37"/>
      <c r="R33" s="42"/>
      <c r="S33" s="36"/>
      <c r="T33" s="76">
        <f>ROUND((R33-(R33*10/110)),2)</f>
        <v>0</v>
      </c>
      <c r="U33" s="19">
        <f>S33*T33</f>
        <v>0</v>
      </c>
      <c r="V33" s="90"/>
      <c r="W33" s="90"/>
      <c r="X33" s="90"/>
      <c r="Y33" s="90"/>
      <c r="Z33" s="90"/>
      <c r="AA33" s="90"/>
      <c r="AB33" s="90"/>
      <c r="AC33" s="30"/>
      <c r="AD33" s="30"/>
      <c r="AE33" s="30"/>
      <c r="AMJ33"/>
    </row>
    <row r="34" spans="1:1024" ht="30" customHeight="1" x14ac:dyDescent="0.25">
      <c r="A34" s="85"/>
      <c r="B34" s="86"/>
      <c r="C34" s="86"/>
      <c r="D34" s="86"/>
      <c r="E34" s="87"/>
      <c r="F34" s="88"/>
      <c r="G34" s="88"/>
      <c r="H34" s="89"/>
      <c r="I34" s="85"/>
      <c r="J34" s="43" t="s">
        <v>34</v>
      </c>
      <c r="K34" s="66"/>
      <c r="L34" s="45"/>
      <c r="M34" s="64"/>
      <c r="N34" s="46">
        <f>ROUND((M34-(M34*10/110)),2)</f>
        <v>0</v>
      </c>
      <c r="O34" s="47"/>
      <c r="P34" s="48"/>
      <c r="Q34" s="44"/>
      <c r="R34" s="42"/>
      <c r="S34" s="49"/>
      <c r="T34" s="76">
        <f>ROUND((R34-(R34*10/110)),2)</f>
        <v>0</v>
      </c>
      <c r="U34" s="19">
        <f>S34*T34</f>
        <v>0</v>
      </c>
      <c r="V34" s="90"/>
      <c r="W34" s="90"/>
      <c r="X34" s="90"/>
      <c r="Y34" s="90"/>
      <c r="Z34" s="90"/>
      <c r="AA34" s="90"/>
      <c r="AB34" s="90"/>
      <c r="AC34" s="30"/>
      <c r="AD34" s="30"/>
      <c r="AE34" s="30"/>
      <c r="AMJ34"/>
    </row>
    <row r="35" spans="1:1024" ht="30" customHeight="1" x14ac:dyDescent="0.25">
      <c r="A35" s="50"/>
      <c r="B35" s="67"/>
      <c r="C35" s="67"/>
      <c r="D35" s="67"/>
      <c r="E35" s="50"/>
      <c r="F35" s="50"/>
      <c r="G35" s="50"/>
      <c r="H35" s="51"/>
      <c r="I35" s="50"/>
      <c r="J35" s="84"/>
      <c r="K35" s="84"/>
      <c r="L35" s="78"/>
      <c r="M35" s="51"/>
      <c r="N35" s="83">
        <f>IFERROR(SMALL(N30:N34,COUNTIF(N30:N34,0)+1),0)</f>
        <v>39.908999999999999</v>
      </c>
      <c r="O35" s="51">
        <f>IFERROR(SMALL(O30:O32,COUNTIF(O30:O32,0)+1),0)</f>
        <v>27.76</v>
      </c>
      <c r="P35" s="53"/>
      <c r="Q35" s="53"/>
      <c r="R35" s="54"/>
      <c r="S35" s="54"/>
      <c r="T35" s="51"/>
      <c r="U35" s="68">
        <f>IFERROR((U30+U32+U33+U34)/(S30+S32+S33+S34),0)</f>
        <v>39.950000000000003</v>
      </c>
      <c r="V35" s="51">
        <f>IFERROR((SMALL(N35:U35,COUNTIF(N35:U35,0)+1)),0)</f>
        <v>27.76</v>
      </c>
      <c r="W35" s="51">
        <f>W29</f>
        <v>0</v>
      </c>
      <c r="X35" s="55">
        <f>ROUND((V35+(V35*Z35)+((V35+(V35*Z35))*Y35)),2)</f>
        <v>30.54</v>
      </c>
      <c r="Y35" s="56">
        <v>0.1</v>
      </c>
      <c r="Z35" s="56"/>
      <c r="AA35" s="75">
        <f>IFERROR((SMALL(W35:X35,COUNTIF(W35:X35,0)+1)),0)</f>
        <v>30.54</v>
      </c>
      <c r="AB35" s="58">
        <f>AA35*F29</f>
        <v>12216</v>
      </c>
      <c r="AC35" s="60"/>
      <c r="AD35" s="61"/>
      <c r="AE35" s="30"/>
      <c r="AMJ35"/>
    </row>
  </sheetData>
  <mergeCells count="72">
    <mergeCell ref="B2:D2"/>
    <mergeCell ref="B3:D3"/>
    <mergeCell ref="B5:N5"/>
    <mergeCell ref="V6:AA6"/>
    <mergeCell ref="A22:A27"/>
    <mergeCell ref="B22:B27"/>
    <mergeCell ref="C22:C27"/>
    <mergeCell ref="D22:D27"/>
    <mergeCell ref="E22:E27"/>
    <mergeCell ref="F22:F27"/>
    <mergeCell ref="G22:G27"/>
    <mergeCell ref="H22:H27"/>
    <mergeCell ref="I22:I27"/>
    <mergeCell ref="V22:V27"/>
    <mergeCell ref="W22:W27"/>
    <mergeCell ref="X22:X27"/>
    <mergeCell ref="A29:A34"/>
    <mergeCell ref="B29:B34"/>
    <mergeCell ref="C29:C34"/>
    <mergeCell ref="D29:D34"/>
    <mergeCell ref="E29:E34"/>
    <mergeCell ref="F29:F34"/>
    <mergeCell ref="G29:G34"/>
    <mergeCell ref="H29:H34"/>
    <mergeCell ref="I29:I34"/>
    <mergeCell ref="J35:K35"/>
    <mergeCell ref="Y22:Y27"/>
    <mergeCell ref="Z22:Z27"/>
    <mergeCell ref="AA22:AA27"/>
    <mergeCell ref="AB22:AB27"/>
    <mergeCell ref="J28:K28"/>
    <mergeCell ref="V29:V34"/>
    <mergeCell ref="W29:W34"/>
    <mergeCell ref="X29:X34"/>
    <mergeCell ref="Y29:Y34"/>
    <mergeCell ref="Z29:Z34"/>
    <mergeCell ref="AA29:AA34"/>
    <mergeCell ref="AB29:AB34"/>
    <mergeCell ref="AA8:AA13"/>
    <mergeCell ref="AB8:AB13"/>
    <mergeCell ref="J14:K14"/>
    <mergeCell ref="W8:W13"/>
    <mergeCell ref="X8:X13"/>
    <mergeCell ref="Y8:Y13"/>
    <mergeCell ref="Z8:Z13"/>
    <mergeCell ref="V15:V20"/>
    <mergeCell ref="W15:W20"/>
    <mergeCell ref="X15:X20"/>
    <mergeCell ref="Y15:Y20"/>
    <mergeCell ref="Z15:Z20"/>
    <mergeCell ref="AA15:AA20"/>
    <mergeCell ref="AB15:AB20"/>
    <mergeCell ref="A8:A13"/>
    <mergeCell ref="B8:B13"/>
    <mergeCell ref="C8:C13"/>
    <mergeCell ref="D8:D13"/>
    <mergeCell ref="E8:E13"/>
    <mergeCell ref="F8:F13"/>
    <mergeCell ref="G8:G13"/>
    <mergeCell ref="H8:H13"/>
    <mergeCell ref="I8:I13"/>
    <mergeCell ref="V8:V13"/>
    <mergeCell ref="J21:K21"/>
    <mergeCell ref="A15:A20"/>
    <mergeCell ref="B15:B20"/>
    <mergeCell ref="C15:C20"/>
    <mergeCell ref="D15:D20"/>
    <mergeCell ref="E15:E20"/>
    <mergeCell ref="F15:F20"/>
    <mergeCell ref="G15:G20"/>
    <mergeCell ref="H15:H20"/>
    <mergeCell ref="I15:I20"/>
  </mergeCells>
  <hyperlinks>
    <hyperlink ref="L9" r:id="rId1"/>
    <hyperlink ref="L10" r:id="rId2"/>
  </hyperlinks>
  <pageMargins left="0.7" right="0.7" top="0.75" bottom="0.75" header="0.51180555555555496" footer="0.51180555555555496"/>
  <pageSetup paperSize="9" firstPageNumber="0" orientation="portrait" horizontalDpi="300" verticalDpi="30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Кузмичева Наталья Константиновна</dc:creator>
  <cp:lastModifiedBy>Филатов Дмитрий Николаевич</cp:lastModifiedBy>
  <cp:revision>1</cp:revision>
  <dcterms:created xsi:type="dcterms:W3CDTF">2006-09-28T05:33:49Z</dcterms:created>
  <dcterms:modified xsi:type="dcterms:W3CDTF">2026-08-13T13:44:28Z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