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1685" tabRatio="304"/>
  </bookViews>
  <sheets>
    <sheet name="Исправленный" sheetId="5" r:id="rId1"/>
    <sheet name="Лист2" sheetId="4" state="hidden" r:id="rId2"/>
  </sheets>
  <definedNames>
    <definedName name="_xlnm.Print_Area" localSheetId="0">Исправленный!$A$2:$P$24</definedName>
  </definedNames>
  <calcPr calcId="145621"/>
</workbook>
</file>

<file path=xl/calcChain.xml><?xml version="1.0" encoding="utf-8"?>
<calcChain xmlns="http://schemas.openxmlformats.org/spreadsheetml/2006/main">
  <c r="P15" i="5" l="1"/>
  <c r="P16" i="5"/>
  <c r="M16" i="5" l="1"/>
  <c r="L16" i="5"/>
  <c r="K16" i="5"/>
  <c r="P17" i="5" s="1"/>
  <c r="N16" i="5" l="1"/>
  <c r="O16" i="5" s="1"/>
  <c r="M15" i="5"/>
  <c r="L15" i="5"/>
  <c r="K15" i="5"/>
  <c r="D12" i="5" l="1"/>
  <c r="N15" i="5"/>
  <c r="O15" i="5" s="1"/>
</calcChain>
</file>

<file path=xl/sharedStrings.xml><?xml version="1.0" encoding="utf-8"?>
<sst xmlns="http://schemas.openxmlformats.org/spreadsheetml/2006/main" count="49" uniqueCount="39">
  <si>
    <t>№ п/п</t>
  </si>
  <si>
    <t>Объем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</si>
  <si>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</si>
  <si>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</si>
  <si>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</si>
  <si>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</si>
  <si>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</si>
  <si>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</si>
  <si>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Ед.изм.</t>
  </si>
  <si>
    <t>Кол-во</t>
  </si>
  <si>
    <t xml:space="preserve">Источник №4                        </t>
  </si>
  <si>
    <r>
      <t xml:space="preserve">Источник №1                </t>
    </r>
    <r>
      <rPr>
        <b/>
        <sz val="8"/>
        <color theme="1"/>
        <rFont val="Times New Roman"/>
        <family val="1"/>
        <charset val="204"/>
      </rPr>
      <t/>
    </r>
  </si>
  <si>
    <t xml:space="preserve">Источник №3                      </t>
  </si>
  <si>
    <t xml:space="preserve">Источник №2               </t>
  </si>
  <si>
    <t>Рыночная стоимость (с НДС), руб.</t>
  </si>
  <si>
    <t xml:space="preserve"> </t>
  </si>
  <si>
    <t xml:space="preserve">3.3. Коэффициент вариации цены рассчитывается по формуле:                                      
</t>
  </si>
  <si>
    <r>
      <t xml:space="preserve">6. Результаты расчетов представлены в </t>
    </r>
    <r>
      <rPr>
        <b/>
        <sz val="11"/>
        <rFont val="Times New Roman"/>
        <family val="1"/>
        <charset val="204"/>
      </rPr>
      <t>Таблице № 1</t>
    </r>
    <r>
      <rPr>
        <sz val="11"/>
        <rFont val="Times New Roman"/>
        <family val="1"/>
        <charset val="204"/>
      </rPr>
      <t>:</t>
    </r>
  </si>
  <si>
    <t>ИТОГО</t>
  </si>
  <si>
    <t>3. Порядок определения начальной (максимальной) цены контракта определен в соответствии с п.3.20 и п.3.21 части 3 приказа Минэкономразвития  России от 2.10.2013 №567:</t>
  </si>
  <si>
    <t xml:space="preserve">3.2. Среднее квадратичное отклонение определяется по формуле:                                                                                  , где
     - цена, услуги, указанная в источнике с номером I;
 &lt;ц&gt;  - средняя арифметическая величина цены товара (работы,услуги);
     - количество значений, используемых в расчете.
</t>
  </si>
  <si>
    <t>1. В соответствии с ч.2-6  статьи 22 Федерального закона от 05.04.2013 № 44-ФЗ "О контрактной системе в сфере закупок товаров,  для обеспечения государственных и муниципальных нужд" и в соответствии с п.3.2 части 3 приказа Минэкономразвития  России от 2.10.2013 №567 "Об утверждении методических рекомендаций по применению методов определения начальной (максимальной) цены, цены контракта, заключаемого с единственным поставщиком (подрядчиком, исполнителем)" метод сопоставимых рыночных цен (анализа рынка) выбран как приоритетный для определения и обоснования начальной (максимальной) цены контракта.</t>
  </si>
  <si>
    <r>
      <t xml:space="preserve">3.1.Средняя  цена контракта методом сопоставимых рыночных цен (анализа рынка) определяется по формуле:                                                                        , где 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- цена единицы товара, работы, услуги, представленная в источнике с номером i</t>
    </r>
  </si>
  <si>
    <t>Цена за ед.изм. (с НДС), руб.</t>
  </si>
  <si>
    <t>Адрес поставки Товара</t>
  </si>
  <si>
    <t>Наименование Товара</t>
  </si>
  <si>
    <t>-</t>
  </si>
  <si>
    <t>шт</t>
  </si>
  <si>
    <r>
      <rPr>
        <sz val="11"/>
        <rFont val="Times New Roman"/>
        <family val="1"/>
        <charset val="204"/>
      </rPr>
      <t xml:space="preserve">5. Источники ценовой информаци: информация о ценах товаров, работ, услуг, содержащаяся в рекламе, каталогах, описаниях товаров и в других предложениях, обращенных к неопределенному кругу лиц и признаваемых в соответствии с гражданским законодательством публичными офертами.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</si>
  <si>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г. Москва, 4-й Войковский проезд, д. 6</t>
  </si>
  <si>
    <t>Начальная (максимальная) цена контракта</t>
  </si>
  <si>
    <t>Начальная (максимальная) цена контракта сформирована с учетом доведенных Государственному заказчику лимитов бюджетных обязательств и составляет: 29 693 (двадцать девять тысяч шестьсот девяносто три) рубля 35 копеек.</t>
  </si>
  <si>
    <t>Справка-обоснование с расчетом начальной (максимальной) цены контракта на приобретение расходных материалов и запасных частей для автотранспортных средств</t>
  </si>
  <si>
    <r>
      <rPr>
        <sz val="11"/>
        <color theme="1"/>
        <rFont val="Times New Roman"/>
        <family val="1"/>
        <charset val="204"/>
      </rPr>
      <t xml:space="preserve">2.Начальная (максимальная) цена контракта на приобретение расходных материалов и запасных частей для автотранспортных средств,  </t>
    </r>
    <r>
      <rPr>
        <sz val="11"/>
        <rFont val="Times New Roman"/>
        <family val="1"/>
        <charset val="204"/>
      </rPr>
      <t>включает в себя стоимость товаров, расходов на перевозку, перегрузку, выгрузку, страхование, налоги, прочие сборы и другие обязательные платежи, уплачиваемые на территории Российской Федерации, а так же все расходы, связанные с поставкой, в том числе все затраты, издержки и иные расходы, связанные с исполнением Контракта.</t>
    </r>
  </si>
  <si>
    <r>
      <t>4</t>
    </r>
    <r>
      <rPr>
        <sz val="11"/>
        <color theme="1"/>
        <rFont val="Times New Roman"/>
        <family val="1"/>
        <charset val="204"/>
      </rPr>
      <t>. Основные (функциональные, технические, качественные, а также эксплуатационные) характеристики объекта закупки, финансовые и коммерческие условия закупки на приобретение расходных материалов и запасных частей для автотранспортных средств,</t>
    </r>
    <r>
      <rPr>
        <sz val="11"/>
        <rFont val="Times New Roman"/>
        <family val="1"/>
        <charset val="204"/>
      </rPr>
      <t xml:space="preserve"> приведены в Техническом задании. 
</t>
    </r>
  </si>
  <si>
    <t>Предмет закупки: Приобретение расходных материалов и запасных частей для автотранспортных средств</t>
  </si>
  <si>
    <t>Шина пневматическая для легкового автомобиля
Cordiant Run Tour 205/55 R16 94V XL 
или ЭКВИВАЛЕНТ</t>
  </si>
  <si>
    <t>Аккумулятор автомобильный
ТЮМЕНСКИЕ АККУМУЛЯТОРЫ ПРЕМИУМ
или ЭКВИВАЛЕНТ</t>
  </si>
  <si>
    <t>Составил: _____________________ Мороженко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</si>
</sst>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_-* #,##0.00_р_._-;\-* #,##0.00_р_._-;_-* \-??_р_._-;_-@_-"/>
    <numFmt numFmtId="167" formatCode="0.00_ "/>
    <numFmt numFmtId="168" formatCode="#,##0.00\ _₽"/>
  </numFmts>
  <fonts count="25" x14ac:knownFonts="1">
    <font>
      <sz val="11"/>
      <color theme="1"/>
      <name val="Calibri"/>
      <charset val="204"/>
      <scheme val="minor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SimSun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4" fontId="6" fillId="0" borderId="0" applyFill="0" applyBorder="0" applyAlignment="0" applyProtection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166" fontId="6" fillId="0" borderId="0" applyBorder="0" applyAlignment="0" applyProtection="0"/>
    <xf numFmtId="0" fontId="5" fillId="0" borderId="0"/>
    <xf numFmtId="0" fontId="5" fillId="0" borderId="0"/>
    <xf numFmtId="0" fontId="11" fillId="0" borderId="0">
      <alignment vertical="center"/>
    </xf>
    <xf numFmtId="43" fontId="15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5" fillId="0" borderId="0"/>
  </cellStyleXfs>
  <cellXfs count="77">
    <xf numFmtId="0" fontId="0" fillId="0" borderId="0" xfId="0"/>
    <xf numFmtId="0" fontId="2" fillId="0" borderId="0" xfId="0" applyFont="1" applyFill="1" applyAlignment="1" applyProtection="1">
      <alignment horizontal="center" vertical="center" wrapText="1"/>
      <protection locked="0"/>
    </xf>
    <xf numFmtId="0" fontId="10" fillId="0" borderId="0" xfId="17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17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7" applyFont="1" applyFill="1" applyBorder="1" applyAlignment="1">
      <alignment horizontal="center" vertical="top"/>
    </xf>
    <xf numFmtId="0" fontId="2" fillId="0" borderId="0" xfId="0" applyFont="1" applyFill="1" applyAlignment="1" applyProtection="1">
      <alignment horizontal="center" vertical="top" wrapText="1"/>
      <protection locked="0"/>
    </xf>
    <xf numFmtId="165" fontId="2" fillId="0" borderId="0" xfId="0" applyNumberFormat="1" applyFont="1" applyFill="1" applyAlignment="1" applyProtection="1">
      <alignment horizontal="center" vertical="top" wrapText="1"/>
      <protection locked="0"/>
    </xf>
    <xf numFmtId="168" fontId="2" fillId="0" borderId="0" xfId="0" applyNumberFormat="1" applyFont="1" applyFill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>
      <alignment vertical="top"/>
    </xf>
    <xf numFmtId="0" fontId="18" fillId="0" borderId="0" xfId="17" applyFont="1" applyFill="1" applyBorder="1" applyAlignment="1">
      <alignment horizontal="center" vertical="top"/>
    </xf>
    <xf numFmtId="168" fontId="4" fillId="0" borderId="0" xfId="17" applyNumberFormat="1" applyFont="1" applyFill="1" applyBorder="1" applyAlignment="1">
      <alignment horizontal="center" vertical="top" wrapText="1"/>
    </xf>
    <xf numFmtId="165" fontId="18" fillId="0" borderId="0" xfId="17" applyNumberFormat="1" applyFont="1" applyFill="1" applyBorder="1" applyAlignment="1">
      <alignment horizontal="center" vertical="top" wrapText="1"/>
    </xf>
    <xf numFmtId="167" fontId="16" fillId="0" borderId="0" xfId="0" applyNumberFormat="1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center" vertical="top"/>
    </xf>
    <xf numFmtId="168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9" fillId="0" borderId="1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65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 applyProtection="1">
      <alignment horizontal="center" vertical="top" wrapText="1"/>
      <protection locked="0"/>
    </xf>
    <xf numFmtId="0" fontId="24" fillId="6" borderId="3" xfId="0" applyFont="1" applyFill="1" applyBorder="1" applyAlignment="1">
      <alignment horizontal="center" vertical="top"/>
    </xf>
    <xf numFmtId="0" fontId="23" fillId="6" borderId="3" xfId="0" applyFont="1" applyFill="1" applyBorder="1" applyAlignment="1">
      <alignment horizontal="center" vertical="top"/>
    </xf>
    <xf numFmtId="165" fontId="23" fillId="6" borderId="3" xfId="0" applyNumberFormat="1" applyFont="1" applyFill="1" applyBorder="1" applyAlignment="1">
      <alignment horizontal="center" vertical="top"/>
    </xf>
    <xf numFmtId="43" fontId="23" fillId="6" borderId="3" xfId="18" applyFont="1" applyFill="1" applyBorder="1" applyAlignment="1">
      <alignment horizontal="center" vertical="top"/>
    </xf>
    <xf numFmtId="43" fontId="23" fillId="6" borderId="3" xfId="18" applyFont="1" applyFill="1" applyBorder="1" applyAlignment="1">
      <alignment vertical="top"/>
    </xf>
    <xf numFmtId="165" fontId="19" fillId="0" borderId="3" xfId="0" applyNumberFormat="1" applyFont="1" applyFill="1" applyBorder="1" applyAlignment="1" applyProtection="1">
      <alignment horizontal="center" vertical="top" wrapText="1"/>
      <protection locked="0"/>
    </xf>
    <xf numFmtId="165" fontId="19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</xf>
    <xf numFmtId="0" fontId="12" fillId="7" borderId="0" xfId="0" applyFont="1" applyFill="1" applyAlignment="1" applyProtection="1">
      <alignment horizontal="left" vertical="top" wrapText="1"/>
      <protection locked="0"/>
    </xf>
    <xf numFmtId="2" fontId="21" fillId="0" borderId="0" xfId="0" applyNumberFormat="1" applyFont="1" applyFill="1" applyBorder="1" applyAlignment="1" applyProtection="1">
      <alignment horizontal="left" vertical="top" wrapText="1"/>
      <protection locked="0"/>
    </xf>
    <xf numFmtId="0" fontId="19" fillId="5" borderId="1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 vertical="top"/>
      <protection locked="0"/>
    </xf>
    <xf numFmtId="165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left" vertical="top" wrapText="1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0" xfId="0" applyFont="1" applyFill="1" applyBorder="1" applyAlignment="1" applyProtection="1">
      <alignment horizontal="left" vertical="top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left" wrapText="1"/>
      <protection locked="0"/>
    </xf>
  </cellXfs>
  <cellStyles count="21">
    <cellStyle name="Excel Built-in Explanatory Text" xfId="20"/>
    <cellStyle name="Excel Built-in Normal" xfId="11"/>
    <cellStyle name="Excel Built-in Normal 1" xfId="12"/>
    <cellStyle name="Excel Built-in Normal_ЗФО" xfId="10"/>
    <cellStyle name="Normal" xfId="17"/>
    <cellStyle name="TableStyleLight1" xfId="14"/>
    <cellStyle name="Обычный" xfId="0" builtinId="0"/>
    <cellStyle name="Обычный 2" xfId="16"/>
    <cellStyle name="Обычный 2 103" xfId="19"/>
    <cellStyle name="Обычный 2 2" xfId="9"/>
    <cellStyle name="Обычный 2 3" xfId="15"/>
    <cellStyle name="Обычный 2_ЗФО" xfId="8"/>
    <cellStyle name="Обычный 3" xfId="7"/>
    <cellStyle name="Обычный 4" xfId="6"/>
    <cellStyle name="Обычный 5" xfId="5"/>
    <cellStyle name="Обычный 6" xfId="13"/>
    <cellStyle name="Обычный 7" xfId="4"/>
    <cellStyle name="Обычный 8" xfId="3"/>
    <cellStyle name="Обычный 9" xfId="2"/>
    <cellStyle name="Финансовый" xfId="18" builtinId="3"/>
    <cellStyle name="Финансовый 2" xfId="1"/>
  </cellStyles>
  <dxfs count="6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191403</xdr:colOff>
      <xdr:row>5</xdr:row>
      <xdr:rowOff>162980</xdr:rowOff>
    </xdr:from>
    <xdr:to>
      <xdr:col>9</xdr:col>
      <xdr:colOff>88771</xdr:colOff>
      <xdr:row>5</xdr:row>
      <xdr:rowOff>601130</xdr:rowOff>
    </xdr:to>
    <xdr:pic>
      <xdr:nvPicPr>
        <xdr:cNvPr id="2" name="Рисунок 1" descr="base_1_153376_3277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028" y="3226855"/>
          <a:ext cx="178649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715538</xdr:rowOff>
    </xdr:from>
    <xdr:to>
      <xdr:col>0</xdr:col>
      <xdr:colOff>180975</xdr:colOff>
      <xdr:row>5</xdr:row>
      <xdr:rowOff>965388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538"/>
          <a:ext cx="180975" cy="24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206375</xdr:colOff>
      <xdr:row>6</xdr:row>
      <xdr:rowOff>8405</xdr:rowOff>
    </xdr:from>
    <xdr:to>
      <xdr:col>6</xdr:col>
      <xdr:colOff>523875</xdr:colOff>
      <xdr:row>6</xdr:row>
      <xdr:rowOff>503705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5" y="4024780"/>
          <a:ext cx="1857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56030</xdr:colOff>
      <xdr:row>6</xdr:row>
      <xdr:rowOff>190500</xdr:rowOff>
    </xdr:from>
    <xdr:to>
      <xdr:col>0</xdr:col>
      <xdr:colOff>208430</xdr:colOff>
      <xdr:row>6</xdr:row>
      <xdr:rowOff>419100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9530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6</xdr:row>
      <xdr:rowOff>593912</xdr:rowOff>
    </xdr:from>
    <xdr:to>
      <xdr:col>0</xdr:col>
      <xdr:colOff>162486</xdr:colOff>
      <xdr:row>6</xdr:row>
      <xdr:rowOff>774887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5356412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565898</xdr:colOff>
      <xdr:row>7</xdr:row>
      <xdr:rowOff>63499</xdr:rowOff>
    </xdr:from>
    <xdr:to>
      <xdr:col>5</xdr:col>
      <xdr:colOff>756718</xdr:colOff>
      <xdr:row>7</xdr:row>
      <xdr:rowOff>381000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898" y="4857749"/>
          <a:ext cx="1397320" cy="31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70"/>
  <sheetViews>
    <sheetView tabSelected="1" zoomScale="80" zoomScaleNormal="80" zoomScaleSheetLayoutView="90" workbookViewId="0">
      <selection activeCell="A21" sqref="A21:P21"/>
    </sheetView>
  </sheetViews>
  <sheetFormatPr defaultColWidth="9.140625" defaultRowHeight="15" x14ac:dyDescent="0.25"/>
  <cols>
    <col min="1" max="1" width="6.42578125" style="10" customWidth="1"/>
    <col min="2" max="2" width="26.28515625" style="10" customWidth="1"/>
    <col min="3" max="3" width="33.28515625" style="10" customWidth="1"/>
    <col min="4" max="5" width="9.140625" style="10"/>
    <col min="6" max="6" width="14" style="11" customWidth="1"/>
    <col min="7" max="7" width="14.140625" style="11" customWidth="1"/>
    <col min="8" max="8" width="14.140625" style="12" customWidth="1"/>
    <col min="9" max="10" width="14.28515625" style="11" customWidth="1"/>
    <col min="11" max="11" width="14" style="11" customWidth="1"/>
    <col min="12" max="12" width="9.42578125" style="10" customWidth="1"/>
    <col min="13" max="13" width="13.140625" style="10" customWidth="1"/>
    <col min="14" max="14" width="12.85546875" style="10" customWidth="1"/>
    <col min="15" max="15" width="21.140625" style="10" customWidth="1"/>
    <col min="16" max="16" width="20.7109375" style="11" customWidth="1"/>
    <col min="17" max="17" width="23.140625" style="1" customWidth="1"/>
    <col min="18" max="18" width="13.140625" style="1" customWidth="1"/>
    <col min="19" max="16384" width="9.140625" style="1"/>
  </cols>
  <sheetData>
    <row r="1" spans="1:1015" s="7" customFormat="1" x14ac:dyDescent="0.25">
      <c r="A1" s="10"/>
      <c r="B1" s="10"/>
      <c r="C1" s="10"/>
      <c r="D1" s="10"/>
      <c r="E1" s="10"/>
      <c r="F1" s="11"/>
      <c r="G1" s="11"/>
      <c r="H1" s="12"/>
      <c r="I1" s="11"/>
      <c r="J1" s="11"/>
      <c r="K1" s="11"/>
      <c r="L1" s="10"/>
      <c r="M1" s="10"/>
    </row>
    <row r="2" spans="1:1015" ht="24" customHeight="1" x14ac:dyDescent="0.25">
      <c r="A2" s="57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015" s="3" customFormat="1" ht="54" customHeight="1" x14ac:dyDescent="0.25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AMA3" s="2"/>
    </row>
    <row r="4" spans="1:1015" s="3" customFormat="1" ht="36.75" customHeight="1" x14ac:dyDescent="0.25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AMA4" s="2"/>
    </row>
    <row r="5" spans="1:1015" s="3" customFormat="1" x14ac:dyDescent="0.25">
      <c r="A5" s="47" t="s">
        <v>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AMA5" s="2"/>
    </row>
    <row r="6" spans="1:1015" s="3" customFormat="1" ht="83.25" customHeight="1" x14ac:dyDescent="0.2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AMA6" s="2"/>
    </row>
    <row r="7" spans="1:1015" s="3" customFormat="1" ht="60.75" customHeight="1" x14ac:dyDescent="0.25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AMA7" s="2"/>
    </row>
    <row r="8" spans="1:1015" s="3" customFormat="1" ht="34.5" customHeight="1" x14ac:dyDescent="0.25">
      <c r="A8" s="58" t="s">
        <v>16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AMA8" s="2"/>
    </row>
    <row r="9" spans="1:1015" s="3" customFormat="1" ht="36" customHeight="1" x14ac:dyDescent="0.25">
      <c r="A9" s="47" t="s">
        <v>34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AMA9" s="2"/>
    </row>
    <row r="10" spans="1:1015" s="3" customFormat="1" ht="37.5" customHeight="1" x14ac:dyDescent="0.25">
      <c r="A10" s="59" t="s">
        <v>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AMA10" s="2"/>
    </row>
    <row r="11" spans="1:1015" s="3" customFormat="1" ht="18.75" customHeight="1" thickBot="1" x14ac:dyDescent="0.3">
      <c r="A11" s="47" t="s">
        <v>17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AMA11" s="2"/>
    </row>
    <row r="12" spans="1:1015" ht="36.6" customHeight="1" thickBot="1" x14ac:dyDescent="0.3">
      <c r="A12" s="48" t="s">
        <v>30</v>
      </c>
      <c r="B12" s="49"/>
      <c r="C12" s="48"/>
      <c r="D12" s="50">
        <f>P17</f>
        <v>29693.346666666668</v>
      </c>
      <c r="E12" s="51"/>
      <c r="F12" s="54" t="s">
        <v>35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015" ht="32.25" customHeight="1" thickBot="1" x14ac:dyDescent="0.3">
      <c r="A13" s="67" t="s">
        <v>0</v>
      </c>
      <c r="B13" s="69" t="s">
        <v>24</v>
      </c>
      <c r="C13" s="71" t="s">
        <v>25</v>
      </c>
      <c r="D13" s="71" t="s">
        <v>1</v>
      </c>
      <c r="E13" s="71"/>
      <c r="F13" s="26" t="s">
        <v>11</v>
      </c>
      <c r="G13" s="26" t="s">
        <v>13</v>
      </c>
      <c r="H13" s="27" t="s">
        <v>12</v>
      </c>
      <c r="I13" s="26" t="s">
        <v>10</v>
      </c>
      <c r="J13" s="26" t="s">
        <v>2</v>
      </c>
      <c r="K13" s="72" t="s">
        <v>3</v>
      </c>
      <c r="L13" s="52" t="s">
        <v>4</v>
      </c>
      <c r="M13" s="52" t="s">
        <v>5</v>
      </c>
      <c r="N13" s="52" t="s">
        <v>6</v>
      </c>
      <c r="O13" s="52" t="s">
        <v>7</v>
      </c>
      <c r="P13" s="64" t="s">
        <v>14</v>
      </c>
    </row>
    <row r="14" spans="1:1015" ht="54.75" customHeight="1" x14ac:dyDescent="0.25">
      <c r="A14" s="68"/>
      <c r="B14" s="70"/>
      <c r="C14" s="53"/>
      <c r="D14" s="28" t="s">
        <v>8</v>
      </c>
      <c r="E14" s="28" t="s">
        <v>9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73"/>
      <c r="L14" s="53"/>
      <c r="M14" s="53"/>
      <c r="N14" s="53"/>
      <c r="O14" s="53"/>
      <c r="P14" s="65"/>
    </row>
    <row r="15" spans="1:1015" s="7" customFormat="1" ht="95.25" customHeight="1" x14ac:dyDescent="0.25">
      <c r="A15" s="30">
        <v>1</v>
      </c>
      <c r="B15" s="61" t="s">
        <v>29</v>
      </c>
      <c r="C15" s="31" t="s">
        <v>36</v>
      </c>
      <c r="D15" s="25" t="s">
        <v>27</v>
      </c>
      <c r="E15" s="32">
        <v>4</v>
      </c>
      <c r="F15" s="33">
        <v>5100</v>
      </c>
      <c r="G15" s="34">
        <v>5100</v>
      </c>
      <c r="H15" s="24">
        <v>6950</v>
      </c>
      <c r="I15" s="35" t="s">
        <v>26</v>
      </c>
      <c r="J15" s="35" t="s">
        <v>26</v>
      </c>
      <c r="K15" s="35">
        <f t="shared" ref="K15" si="0">AVERAGE(F15:J15)</f>
        <v>5716.666666666667</v>
      </c>
      <c r="L15" s="36">
        <f t="shared" ref="L15" si="1">COUNT(F15:J15)</f>
        <v>3</v>
      </c>
      <c r="M15" s="36">
        <f t="shared" ref="M15" si="2">STDEV(F15,G15,H15,I15,J15)</f>
        <v>1068.0979980008087</v>
      </c>
      <c r="N15" s="36">
        <f t="shared" ref="N15" si="3">M15/K15*100</f>
        <v>18.683929994183242</v>
      </c>
      <c r="O15" s="36" t="str">
        <f t="shared" ref="O15" si="4">IF(N15&lt;33,"ОДНОРОДНЫЕ","НЕОДНОРОДНЫЕ")</f>
        <v>ОДНОРОДНЫЕ</v>
      </c>
      <c r="P15" s="37">
        <f>5716.67*4</f>
        <v>22866.68</v>
      </c>
      <c r="Q15" s="8"/>
      <c r="R15" s="4"/>
    </row>
    <row r="16" spans="1:1015" s="7" customFormat="1" ht="85.5" customHeight="1" x14ac:dyDescent="0.25">
      <c r="A16" s="36">
        <v>2</v>
      </c>
      <c r="B16" s="62"/>
      <c r="C16" s="75" t="s">
        <v>37</v>
      </c>
      <c r="D16" s="23" t="s">
        <v>27</v>
      </c>
      <c r="E16" s="38">
        <v>1</v>
      </c>
      <c r="F16" s="33">
        <v>5690</v>
      </c>
      <c r="G16" s="34">
        <v>6500</v>
      </c>
      <c r="H16" s="24">
        <v>8290</v>
      </c>
      <c r="I16" s="35" t="s">
        <v>26</v>
      </c>
      <c r="J16" s="35" t="s">
        <v>26</v>
      </c>
      <c r="K16" s="35">
        <f t="shared" ref="K16" si="5">AVERAGE(F16:J16)</f>
        <v>6826.666666666667</v>
      </c>
      <c r="L16" s="36">
        <f t="shared" ref="L16" si="6">COUNT(F16:J16)</f>
        <v>3</v>
      </c>
      <c r="M16" s="36">
        <f t="shared" ref="M16" si="7">STDEV(F16,G16,H16,I16,J16)</f>
        <v>1330.4259969398254</v>
      </c>
      <c r="N16" s="36">
        <f t="shared" ref="N16" si="8">M16/K16*100</f>
        <v>19.488662064548222</v>
      </c>
      <c r="O16" s="36" t="str">
        <f t="shared" ref="O16" si="9">IF(N16&lt;33,"ОДНОРОДНЫЕ","НЕОДНОРОДНЫЕ")</f>
        <v>ОДНОРОДНЫЕ</v>
      </c>
      <c r="P16" s="37">
        <f>K16*E16</f>
        <v>6826.666666666667</v>
      </c>
      <c r="Q16" s="8"/>
      <c r="R16" s="4"/>
    </row>
    <row r="17" spans="1:18" ht="15.75" customHeight="1" x14ac:dyDescent="0.25">
      <c r="A17" s="39"/>
      <c r="B17" s="40" t="s">
        <v>18</v>
      </c>
      <c r="C17" s="41" t="s">
        <v>15</v>
      </c>
      <c r="D17" s="41"/>
      <c r="E17" s="41"/>
      <c r="F17" s="42"/>
      <c r="G17" s="42"/>
      <c r="H17" s="39"/>
      <c r="I17" s="43"/>
      <c r="J17" s="43"/>
      <c r="K17" s="43"/>
      <c r="L17" s="44"/>
      <c r="M17" s="39"/>
      <c r="N17" s="39"/>
      <c r="O17" s="45"/>
      <c r="P17" s="46">
        <f>SUM(P15:P16)</f>
        <v>29693.346666666668</v>
      </c>
      <c r="Q17" s="6"/>
      <c r="R17" s="4"/>
    </row>
    <row r="18" spans="1:18" s="7" customFormat="1" ht="22.5" customHeight="1" x14ac:dyDescent="0.25">
      <c r="A18" s="56" t="s">
        <v>31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8" s="6" customFormat="1" ht="42" customHeight="1" x14ac:dyDescent="0.3">
      <c r="A19" s="76" t="s">
        <v>38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"/>
      <c r="R19" s="8"/>
    </row>
    <row r="20" spans="1:18" s="6" customFormat="1" ht="48.7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8"/>
      <c r="R20" s="8"/>
    </row>
    <row r="21" spans="1:18" s="6" customFormat="1" ht="39" customHeight="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8" s="6" customFormat="1" ht="18.75" hidden="1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8" s="6" customFormat="1" ht="23.25" hidden="1" customHeight="1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18" s="6" customFormat="1" ht="19.5" x14ac:dyDescent="0.25">
      <c r="A24" s="15"/>
      <c r="B24" s="5"/>
      <c r="C24" s="5"/>
      <c r="D24" s="9"/>
      <c r="E24" s="9"/>
      <c r="F24" s="9" t="s">
        <v>15</v>
      </c>
      <c r="G24" s="16"/>
      <c r="H24" s="17"/>
      <c r="I24" s="18"/>
      <c r="J24" s="15"/>
      <c r="K24" s="19"/>
      <c r="L24" s="15"/>
      <c r="M24" s="13"/>
      <c r="N24" s="13"/>
      <c r="O24" s="13"/>
      <c r="P24" s="14"/>
    </row>
    <row r="25" spans="1:18" x14ac:dyDescent="0.25">
      <c r="E25" s="13"/>
      <c r="F25" s="20"/>
      <c r="G25" s="20"/>
      <c r="H25" s="20"/>
      <c r="I25" s="14"/>
      <c r="J25" s="14"/>
      <c r="K25" s="14"/>
      <c r="L25" s="13"/>
    </row>
    <row r="26" spans="1:18" x14ac:dyDescent="0.25">
      <c r="E26" s="13"/>
      <c r="F26" s="14"/>
      <c r="G26" s="14"/>
      <c r="H26" s="21"/>
      <c r="I26" s="14"/>
      <c r="J26" s="14"/>
      <c r="K26" s="14"/>
      <c r="L26" s="13"/>
    </row>
    <row r="27" spans="1:18" x14ac:dyDescent="0.25">
      <c r="E27" s="13"/>
      <c r="F27" s="14"/>
      <c r="G27" s="14"/>
      <c r="H27" s="21"/>
      <c r="I27" s="14"/>
      <c r="J27" s="14"/>
      <c r="K27" s="14"/>
      <c r="L27" s="13"/>
    </row>
    <row r="34" spans="8:8" x14ac:dyDescent="0.25">
      <c r="H34" s="12" t="s">
        <v>15</v>
      </c>
    </row>
    <row r="69" spans="2:5" ht="15.75" x14ac:dyDescent="0.25">
      <c r="B69" s="22"/>
      <c r="C69" s="22"/>
      <c r="D69" s="22"/>
      <c r="E69" s="22"/>
    </row>
    <row r="70" spans="2:5" ht="15.75" x14ac:dyDescent="0.25">
      <c r="B70" s="63"/>
      <c r="C70" s="63"/>
      <c r="D70" s="63"/>
      <c r="E70" s="63"/>
    </row>
  </sheetData>
  <sheetProtection formatCells="0" formatColumns="0" formatRows="0" insertRows="0" deleteRows="0"/>
  <mergeCells count="30">
    <mergeCell ref="A9:P9"/>
    <mergeCell ref="A10:P10"/>
    <mergeCell ref="A20:P20"/>
    <mergeCell ref="B15:B16"/>
    <mergeCell ref="B70:E70"/>
    <mergeCell ref="L13:L14"/>
    <mergeCell ref="M13:M14"/>
    <mergeCell ref="N13:N14"/>
    <mergeCell ref="P13:P14"/>
    <mergeCell ref="A22:P23"/>
    <mergeCell ref="A13:A14"/>
    <mergeCell ref="B13:B14"/>
    <mergeCell ref="C13:C14"/>
    <mergeCell ref="D13:E13"/>
    <mergeCell ref="K13:K14"/>
    <mergeCell ref="A21:P21"/>
    <mergeCell ref="A2:P2"/>
    <mergeCell ref="A5:P5"/>
    <mergeCell ref="A6:P6"/>
    <mergeCell ref="A7:P7"/>
    <mergeCell ref="A8:P8"/>
    <mergeCell ref="A3:P3"/>
    <mergeCell ref="A4:P4"/>
    <mergeCell ref="A19:P19"/>
    <mergeCell ref="A11:P11"/>
    <mergeCell ref="A12:C12"/>
    <mergeCell ref="D12:E12"/>
    <mergeCell ref="O13:O14"/>
    <mergeCell ref="F12:P12"/>
    <mergeCell ref="A18:P18"/>
  </mergeCells>
  <conditionalFormatting sqref="O15">
    <cfRule type="expression" dxfId="5" priority="19" stopIfTrue="1">
      <formula>NOT(ISERROR(SEARCH("НЕОДНОРОДНЫЕ",O15)))</formula>
    </cfRule>
    <cfRule type="expression" dxfId="4" priority="20" stopIfTrue="1">
      <formula>NOT(ISERROR(SEARCH("ОДНОРОДНЫЕ",O15)))</formula>
    </cfRule>
    <cfRule type="expression" dxfId="3" priority="21" stopIfTrue="1">
      <formula>NOT(ISERROR(SEARCH("НЕОДНОРОДНЫЕ",O15)))</formula>
    </cfRule>
  </conditionalFormatting>
  <conditionalFormatting sqref="O16">
    <cfRule type="expression" dxfId="2" priority="7" stopIfTrue="1">
      <formula>NOT(ISERROR(SEARCH("НЕОДНОРОДНЫЕ",O16)))</formula>
    </cfRule>
    <cfRule type="expression" dxfId="1" priority="8" stopIfTrue="1">
      <formula>NOT(ISERROR(SEARCH("ОДНОРОДНЫЕ",O16)))</formula>
    </cfRule>
    <cfRule type="expression" dxfId="0" priority="9" stopIfTrue="1">
      <formula>NOT(ISERROR(SEARCH("НЕОДНОРОДНЫЕ",O16)))</formula>
    </cfRule>
  </conditionalFormatting>
  <pageMargins left="0.62992125984251968" right="0.23622047244094491" top="0.19685039370078741" bottom="0.15748031496062992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Исправленный</vt:lpstr>
      <vt:lpstr>Лист2</vt:lpstr>
      <vt:lpstr>Исправленный!Область_печати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Мороженко Анна Геннадьевна</cp:lastModifiedBy>
  <cp:lastPrinted>2026-04-16T07:32:05Z</cp:lastPrinted>
  <dcterms:created xsi:type="dcterms:W3CDTF">2006-09-28T08:33:00Z</dcterms:created>
  <dcterms:modified xsi:type="dcterms:W3CDTF">2026-06-23T09:54:33Z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1049-10.1.0.5672</vt:lpwstr>
  </property>
</Properties>
</file>