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2250" yWindow="2250" windowWidth="23700" windowHeight="11820"/>
  </bookViews>
  <sheets>
    <sheet name="НМЦК" sheetId="229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229"/>
  <c r="F7"/>
  <c r="N13"/>
  <c r="N14" s="1"/>
  <c r="K13"/>
  <c r="L13" s="1"/>
  <c r="M13" s="1"/>
  <c r="H13"/>
  <c r="I13" s="1"/>
  <c r="J13" s="1"/>
  <c r="N4"/>
  <c r="K4"/>
  <c r="L4" s="1"/>
  <c r="M4" s="1"/>
  <c r="H4"/>
  <c r="I4" s="1"/>
  <c r="F20" l="1"/>
  <c r="N5"/>
  <c r="J4"/>
</calcChain>
</file>

<file path=xl/sharedStrings.xml><?xml version="1.0" encoding="utf-8"?>
<sst xmlns="http://schemas.openxmlformats.org/spreadsheetml/2006/main" count="40" uniqueCount="21">
  <si>
    <t>№</t>
  </si>
  <si>
    <t>Кол-во</t>
  </si>
  <si>
    <t>Ед. изм.</t>
  </si>
  <si>
    <t>Оценка однородности совокупности значений выявленных цен, используемых в расчете Н(М)ЦК</t>
  </si>
  <si>
    <r>
      <t xml:space="preserve">Цена за единицу изм.
</t>
    </r>
    <r>
      <rPr>
        <sz val="9"/>
        <color theme="1"/>
        <rFont val="Times New Roman"/>
        <family val="1"/>
        <charset val="204"/>
      </rPr>
      <t>(руб.)</t>
    </r>
  </si>
  <si>
    <r>
      <t xml:space="preserve">Цена за единицу изм. с округлением до сотых долей после запятой
</t>
    </r>
    <r>
      <rPr>
        <sz val="9"/>
        <color theme="1"/>
        <rFont val="Times New Roman"/>
        <family val="1"/>
        <charset val="204"/>
      </rPr>
      <t>(руб.)</t>
    </r>
  </si>
  <si>
    <r>
      <t xml:space="preserve">Коммерческие предложения
</t>
    </r>
    <r>
      <rPr>
        <sz val="9"/>
        <color theme="1"/>
        <rFont val="Times New Roman"/>
        <family val="1"/>
        <charset val="204"/>
      </rPr>
      <t>(руб./ед.изм.)</t>
    </r>
  </si>
  <si>
    <r>
      <t xml:space="preserve">Расчет Н(М)ЦК
</t>
    </r>
    <r>
      <rPr>
        <sz val="9"/>
        <color theme="1"/>
        <rFont val="Times New Roman"/>
        <family val="1"/>
        <charset val="204"/>
      </rPr>
      <t xml:space="preserve">(руб.),
</t>
    </r>
    <r>
      <rPr>
        <sz val="7"/>
        <color theme="1"/>
        <rFont val="Times New Roman"/>
        <family val="1"/>
        <charset val="204"/>
      </rPr>
      <t>где</t>
    </r>
    <r>
      <rPr>
        <b/>
        <sz val="7"/>
        <color theme="1"/>
        <rFont val="Times New Roman"/>
        <family val="1"/>
        <charset val="204"/>
      </rPr>
      <t xml:space="preserve">
</t>
    </r>
    <r>
      <rPr>
        <i/>
        <sz val="7"/>
        <color theme="1"/>
        <rFont val="Times New Roman"/>
        <family val="1"/>
        <charset val="204"/>
      </rPr>
      <t>v</t>
    </r>
    <r>
      <rPr>
        <sz val="7"/>
        <color theme="1"/>
        <rFont val="Times New Roman"/>
        <family val="1"/>
        <charset val="204"/>
      </rPr>
      <t xml:space="preserve"> - количество (объем) закупаемого объекта</t>
    </r>
  </si>
  <si>
    <r>
      <t xml:space="preserve">Коэффициент вариации цен
</t>
    </r>
    <r>
      <rPr>
        <sz val="9"/>
        <color theme="1"/>
        <rFont val="Times New Roman"/>
        <family val="1"/>
        <charset val="204"/>
      </rPr>
      <t>(%)</t>
    </r>
  </si>
  <si>
    <r>
      <t xml:space="preserve">Средняя арифметическая цена за единицу
</t>
    </r>
    <r>
      <rPr>
        <sz val="9"/>
        <color theme="1"/>
        <rFont val="Times New Roman"/>
        <family val="1"/>
        <charset val="204"/>
      </rPr>
      <t xml:space="preserve">(руб.)
</t>
    </r>
    <r>
      <rPr>
        <sz val="7"/>
        <color theme="1"/>
        <rFont val="Times New Roman"/>
        <family val="1"/>
        <charset val="204"/>
      </rPr>
      <t xml:space="preserve">
</t>
    </r>
    <r>
      <rPr>
        <i/>
        <sz val="7"/>
        <color theme="1"/>
        <rFont val="Times New Roman"/>
        <family val="1"/>
        <charset val="204"/>
      </rPr>
      <t>&lt;ц&gt;</t>
    </r>
  </si>
  <si>
    <r>
      <t>Среднее квадратичное отклонение</t>
    </r>
    <r>
      <rPr>
        <sz val="9"/>
        <color theme="1"/>
        <rFont val="Times New Roman"/>
        <family val="1"/>
        <charset val="204"/>
      </rPr>
      <t xml:space="preserve">,
</t>
    </r>
    <r>
      <rPr>
        <sz val="7"/>
        <color theme="1"/>
        <rFont val="Times New Roman"/>
        <family val="1"/>
        <charset val="204"/>
      </rPr>
      <t xml:space="preserve">где
</t>
    </r>
    <r>
      <rPr>
        <i/>
        <sz val="7"/>
        <color theme="1"/>
        <rFont val="Times New Roman"/>
        <family val="1"/>
        <charset val="204"/>
      </rPr>
      <t>n</t>
    </r>
    <r>
      <rPr>
        <sz val="7"/>
        <color theme="1"/>
        <rFont val="Times New Roman"/>
        <family val="1"/>
        <charset val="204"/>
      </rPr>
      <t xml:space="preserve"> - количество значений, используемых в расчете;
цi - цена единицы;
</t>
    </r>
    <r>
      <rPr>
        <i/>
        <sz val="7"/>
        <color theme="1"/>
        <rFont val="Times New Roman"/>
        <family val="1"/>
        <charset val="204"/>
      </rPr>
      <t>i</t>
    </r>
    <r>
      <rPr>
        <sz val="7"/>
        <color theme="1"/>
        <rFont val="Times New Roman"/>
        <family val="1"/>
        <charset val="204"/>
      </rPr>
      <t xml:space="preserve"> - номер источника ценовой информации</t>
    </r>
  </si>
  <si>
    <t>Наименование</t>
  </si>
  <si>
    <r>
      <t>Н(М)ЦК, определяемая методом сопоставимых рыночных цен (анализа рынка)</t>
    </r>
    <r>
      <rPr>
        <b/>
        <sz val="9"/>
        <color rgb="FFFF0000"/>
        <rFont val="Times New Roman"/>
        <family val="1"/>
        <charset val="204"/>
      </rPr>
      <t>*</t>
    </r>
  </si>
  <si>
    <t>Н(М)ЦК с учетом минимального коммерческого предложения
(руб.)</t>
  </si>
  <si>
    <t xml:space="preserve">Поставщик №1,
Коммерческое предложение
№ 1 </t>
  </si>
  <si>
    <t xml:space="preserve">Поставщик №2,
Коммерческое предложение
№ 2 
</t>
  </si>
  <si>
    <t xml:space="preserve">Поставщик №3,
Коммерческое предложение
 № 3 </t>
  </si>
  <si>
    <t>шт</t>
  </si>
  <si>
    <t xml:space="preserve">ИТОГО </t>
  </si>
  <si>
    <t>накопитель Kingston 240 Гб</t>
  </si>
  <si>
    <t>флэшки 16 Гб.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</si>
</sst>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203619</xdr:colOff>
      <xdr:row>2</xdr:row>
      <xdr:rowOff>1103915</xdr:rowOff>
    </xdr:from>
    <xdr:to>
      <xdr:col>8</xdr:col>
      <xdr:colOff>998963</xdr:colOff>
      <xdr:row>2</xdr:row>
      <xdr:rowOff>1417682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32944" y="1589690"/>
          <a:ext cx="795344" cy="313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75984</xdr:colOff>
      <xdr:row>2</xdr:row>
      <xdr:rowOff>1132614</xdr:rowOff>
    </xdr:from>
    <xdr:to>
      <xdr:col>9</xdr:col>
      <xdr:colOff>706831</xdr:colOff>
      <xdr:row>2</xdr:row>
      <xdr:rowOff>1399916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53084" y="1618389"/>
          <a:ext cx="630847" cy="26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19679</xdr:colOff>
      <xdr:row>2</xdr:row>
      <xdr:rowOff>1131551</xdr:rowOff>
    </xdr:from>
    <xdr:to>
      <xdr:col>11</xdr:col>
      <xdr:colOff>13092</xdr:colOff>
      <xdr:row>2</xdr:row>
      <xdr:rowOff>1412645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77829" y="1617326"/>
          <a:ext cx="1022113" cy="281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203619</xdr:colOff>
      <xdr:row>11</xdr:row>
      <xdr:rowOff>1103915</xdr:rowOff>
    </xdr:from>
    <xdr:to>
      <xdr:col>8</xdr:col>
      <xdr:colOff>998963</xdr:colOff>
      <xdr:row>11</xdr:row>
      <xdr:rowOff>1417682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32944" y="1589690"/>
          <a:ext cx="795344" cy="313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75984</xdr:colOff>
      <xdr:row>11</xdr:row>
      <xdr:rowOff>1132614</xdr:rowOff>
    </xdr:from>
    <xdr:to>
      <xdr:col>9</xdr:col>
      <xdr:colOff>706831</xdr:colOff>
      <xdr:row>11</xdr:row>
      <xdr:rowOff>1399916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53084" y="1618389"/>
          <a:ext cx="630847" cy="26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19679</xdr:colOff>
      <xdr:row>11</xdr:row>
      <xdr:rowOff>1131551</xdr:rowOff>
    </xdr:from>
    <xdr:to>
      <xdr:col>11</xdr:col>
      <xdr:colOff>13092</xdr:colOff>
      <xdr:row>11</xdr:row>
      <xdr:rowOff>1412645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77829" y="1617326"/>
          <a:ext cx="1022113" cy="281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20"/>
  <sheetViews>
    <sheetView tabSelected="1" zoomScaleNormal="100" workbookViewId="0">
      <selection activeCell="B9" sqref="B9"/>
    </sheetView>
  </sheetViews>
  <sheetFormatPr defaultColWidth="9.140625" defaultRowHeight="12"/>
  <cols>
    <col min="1" max="1" width="2.7109375" style="1" bestFit="1" customWidth="1"/>
    <col min="2" max="2" width="24.85546875" style="1" customWidth="1"/>
    <col min="3" max="3" width="6.42578125" style="1" bestFit="1" customWidth="1"/>
    <col min="4" max="4" width="6.42578125" style="1" customWidth="1"/>
    <col min="5" max="7" width="12" style="1" customWidth="1"/>
    <col min="8" max="8" width="14" style="1" customWidth="1"/>
    <col min="9" max="9" width="18.7109375" style="1" customWidth="1"/>
    <col min="10" max="10" width="11.7109375" style="1" customWidth="1"/>
    <col min="11" max="11" width="15.42578125" style="1" customWidth="1"/>
    <col min="12" max="13" width="10.7109375" style="1" customWidth="1"/>
    <col min="14" max="14" width="12.42578125" style="1" customWidth="1"/>
    <col min="15" max="16384" width="9.140625" style="1"/>
  </cols>
  <sheetData>
    <row r="2" spans="1:14" ht="26.25" customHeight="1">
      <c r="A2" s="14" t="s">
        <v>0</v>
      </c>
      <c r="B2" s="16" t="s">
        <v>11</v>
      </c>
      <c r="C2" s="14" t="s">
        <v>1</v>
      </c>
      <c r="D2" s="14" t="s">
        <v>2</v>
      </c>
      <c r="E2" s="14" t="s">
        <v>6</v>
      </c>
      <c r="F2" s="14"/>
      <c r="G2" s="14"/>
      <c r="H2" s="14" t="s">
        <v>3</v>
      </c>
      <c r="I2" s="14"/>
      <c r="J2" s="14"/>
      <c r="K2" s="14" t="s">
        <v>12</v>
      </c>
      <c r="L2" s="14"/>
      <c r="M2" s="14"/>
      <c r="N2" s="14"/>
    </row>
    <row r="3" spans="1:14" ht="112.5" customHeight="1">
      <c r="A3" s="14"/>
      <c r="B3" s="17"/>
      <c r="C3" s="14"/>
      <c r="D3" s="14"/>
      <c r="E3" s="3" t="s">
        <v>14</v>
      </c>
      <c r="F3" s="3" t="s">
        <v>15</v>
      </c>
      <c r="G3" s="3" t="s">
        <v>16</v>
      </c>
      <c r="H3" s="8" t="s">
        <v>9</v>
      </c>
      <c r="I3" s="8" t="s">
        <v>10</v>
      </c>
      <c r="J3" s="8" t="s">
        <v>8</v>
      </c>
      <c r="K3" s="8" t="s">
        <v>7</v>
      </c>
      <c r="L3" s="8" t="s">
        <v>4</v>
      </c>
      <c r="M3" s="8" t="s">
        <v>5</v>
      </c>
      <c r="N3" s="8" t="s">
        <v>13</v>
      </c>
    </row>
    <row r="4" spans="1:14" ht="15">
      <c r="A4" s="7">
        <v>1</v>
      </c>
      <c r="B4" s="10" t="s">
        <v>20</v>
      </c>
      <c r="C4" s="9">
        <v>1</v>
      </c>
      <c r="D4" s="2" t="s">
        <v>17</v>
      </c>
      <c r="E4" s="5">
        <v>446</v>
      </c>
      <c r="F4" s="5">
        <v>317</v>
      </c>
      <c r="G4" s="5">
        <v>476</v>
      </c>
      <c r="H4" s="11">
        <f>AVERAGE(E4:G4)</f>
        <v>413</v>
      </c>
      <c r="I4" s="6">
        <f>SQRT(((SUM((POWER(E4-H4,2)),(POWER(F4-H4,2)),(POWER(G4-H4,2)))/(COLUMNS(E4:G4)-1))))</f>
        <v>84.480767041972342</v>
      </c>
      <c r="J4" s="6">
        <f>I4/H4*100</f>
        <v>20.455391535586521</v>
      </c>
      <c r="K4" s="4">
        <f>((C4/3)*(SUM(E4:G4)))</f>
        <v>413</v>
      </c>
      <c r="L4" s="6">
        <f>K4/C4</f>
        <v>413</v>
      </c>
      <c r="M4" s="5">
        <f>ROUND(L4,2)</f>
        <v>413</v>
      </c>
      <c r="N4" s="5">
        <f>SUM(F4)</f>
        <v>317</v>
      </c>
    </row>
    <row r="5" spans="1:1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5">
        <f>SUM(N4:N4)</f>
        <v>317</v>
      </c>
    </row>
    <row r="7" spans="1:14">
      <c r="C7" s="1">
        <v>8</v>
      </c>
      <c r="D7" s="1" t="s">
        <v>17</v>
      </c>
      <c r="E7" s="13">
        <v>413</v>
      </c>
      <c r="F7" s="13">
        <f>SUM(C7*E7)</f>
        <v>3304</v>
      </c>
    </row>
    <row r="11" spans="1:14">
      <c r="A11" s="14" t="s">
        <v>0</v>
      </c>
      <c r="B11" s="16" t="s">
        <v>11</v>
      </c>
      <c r="C11" s="14" t="s">
        <v>1</v>
      </c>
      <c r="D11" s="14" t="s">
        <v>2</v>
      </c>
      <c r="E11" s="14" t="s">
        <v>6</v>
      </c>
      <c r="F11" s="14"/>
      <c r="G11" s="14"/>
      <c r="H11" s="14" t="s">
        <v>3</v>
      </c>
      <c r="I11" s="14"/>
      <c r="J11" s="14"/>
      <c r="K11" s="14" t="s">
        <v>12</v>
      </c>
      <c r="L11" s="14"/>
      <c r="M11" s="14"/>
      <c r="N11" s="14"/>
    </row>
    <row r="12" spans="1:14" ht="121.5">
      <c r="A12" s="14"/>
      <c r="B12" s="17"/>
      <c r="C12" s="14"/>
      <c r="D12" s="14"/>
      <c r="E12" s="3" t="s">
        <v>14</v>
      </c>
      <c r="F12" s="3" t="s">
        <v>15</v>
      </c>
      <c r="G12" s="3">
        <v>6990</v>
      </c>
      <c r="H12" s="12" t="s">
        <v>9</v>
      </c>
      <c r="I12" s="12" t="s">
        <v>10</v>
      </c>
      <c r="J12" s="12" t="s">
        <v>8</v>
      </c>
      <c r="K12" s="12" t="s">
        <v>7</v>
      </c>
      <c r="L12" s="12" t="s">
        <v>4</v>
      </c>
      <c r="M12" s="12" t="s">
        <v>5</v>
      </c>
      <c r="N12" s="12" t="s">
        <v>13</v>
      </c>
    </row>
    <row r="13" spans="1:14" ht="15">
      <c r="A13" s="7">
        <v>1</v>
      </c>
      <c r="B13" s="10" t="s">
        <v>19</v>
      </c>
      <c r="C13" s="9">
        <v>1</v>
      </c>
      <c r="D13" s="2" t="s">
        <v>17</v>
      </c>
      <c r="E13" s="5">
        <v>7200</v>
      </c>
      <c r="F13" s="5">
        <v>6699</v>
      </c>
      <c r="G13" s="5">
        <v>6699</v>
      </c>
      <c r="H13" s="11">
        <f t="shared" ref="H13" si="0">AVERAGE(E13:G13)</f>
        <v>6866</v>
      </c>
      <c r="I13" s="6">
        <f t="shared" ref="I13" si="1">SQRT(((SUM((POWER(E13-H13,2)),(POWER(F13-H13,2)),(POWER(G13-H13,2)))/(COLUMNS(E13:G13)-1))))</f>
        <v>289.2524848640025</v>
      </c>
      <c r="J13" s="6">
        <f t="shared" ref="J13" si="2">I13/H13*100</f>
        <v>4.2128238401398557</v>
      </c>
      <c r="K13" s="4">
        <f t="shared" ref="K13" si="3">((C13/3)*(SUM(E13:G13)))</f>
        <v>6866</v>
      </c>
      <c r="L13" s="6">
        <f t="shared" ref="L13" si="4">K13/C13</f>
        <v>6866</v>
      </c>
      <c r="M13" s="5">
        <f t="shared" ref="M13" si="5">ROUND(L13,2)</f>
        <v>6866</v>
      </c>
      <c r="N13" s="5">
        <f t="shared" ref="N13" si="6">SUM(F13)</f>
        <v>6699</v>
      </c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5">
        <f t="shared" ref="N14" si="7">SUM(N13:N13)</f>
        <v>6699</v>
      </c>
    </row>
    <row r="16" spans="1:14">
      <c r="C16" s="1">
        <v>2</v>
      </c>
      <c r="D16" s="1" t="s">
        <v>17</v>
      </c>
      <c r="E16" s="1">
        <v>6866</v>
      </c>
      <c r="F16" s="13">
        <f>SUM(C16*E16)</f>
        <v>13732</v>
      </c>
    </row>
    <row r="20" spans="2:6">
      <c r="B20" s="1" t="s">
        <v>18</v>
      </c>
      <c r="F20" s="13">
        <f>SUM(F7+F16)</f>
        <v>17036</v>
      </c>
    </row>
  </sheetData>
  <mergeCells count="16">
    <mergeCell ref="H11:J11"/>
    <mergeCell ref="K11:N11"/>
    <mergeCell ref="A14:M14"/>
    <mergeCell ref="A11:A12"/>
    <mergeCell ref="B11:B12"/>
    <mergeCell ref="C11:C12"/>
    <mergeCell ref="D11:D12"/>
    <mergeCell ref="E11:G11"/>
    <mergeCell ref="K2:N2"/>
    <mergeCell ref="A5:M5"/>
    <mergeCell ref="A2:A3"/>
    <mergeCell ref="B2:B3"/>
    <mergeCell ref="C2:C3"/>
    <mergeCell ref="D2:D3"/>
    <mergeCell ref="E2:G2"/>
    <mergeCell ref="H2:J2"/>
  </mergeCells>
  <pageMargins left="0" right="0" top="0" bottom="0" header="0.39370078740157483" footer="0.3937007874015748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2026-06-26T07:48:42Z</dcterms:modified>
</cp:coreProperties>
</file>